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Lists" sheetId="1" state="hidden" r:id="rId1"/>
    <sheet xmlns:r="http://schemas.openxmlformats.org/officeDocument/2006/relationships" name="Inputs" sheetId="2" state="visible" r:id="rId2"/>
    <sheet xmlns:r="http://schemas.openxmlformats.org/officeDocument/2006/relationships" name="Monthly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£#,##0.00"/>
    <numFmt numFmtId="166" formatCode="MMM-YY"/>
  </numFmts>
  <fonts count="4">
    <font>
      <name val="Calibri"/>
      <family val="2"/>
      <color theme="1"/>
      <sz val="11"/>
      <scheme val="minor"/>
    </font>
    <font>
      <b val="1"/>
    </font>
    <font>
      <b val="1"/>
      <sz val="12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0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/>
    </xf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Balance (Monthly)</a:t>
            </a:r>
          </a:p>
        </rich>
      </tx>
    </title>
    <plotArea>
      <lineChart>
        <grouping val="standard"/>
        <ser>
          <idx val="0"/>
          <order val="0"/>
          <tx>
            <strRef>
              <f>'Monthly'!O8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'Monthly'!$A$9:$A$20</f>
            </numRef>
          </cat>
          <val>
            <numRef>
              <f>'Monthly'!$O$9:$O$20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£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jpe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72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VAT Timing</t>
        </is>
      </c>
    </row>
    <row r="2">
      <c r="A2" t="inlineStr">
        <is>
          <t>Accrual (invoice date)</t>
        </is>
      </c>
    </row>
    <row r="3">
      <c r="A3" t="inlineStr">
        <is>
          <t>Cash (payment date)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H20"/>
  <sheetViews>
    <sheetView workbookViewId="0">
      <selection activeCell="A1" sqref="A1"/>
    </sheetView>
  </sheetViews>
  <sheetFormatPr baseColWidth="8" defaultRowHeight="15"/>
  <sheetData>
    <row r="2">
      <c r="B2" s="1" t="inlineStr">
        <is>
          <t>Forecast Start (1st of month)</t>
        </is>
      </c>
      <c r="C2" s="2" t="inlineStr">
        <is>
          <t>01/11/2025</t>
        </is>
      </c>
      <c r="E2" s="1" t="inlineStr">
        <is>
          <t>Customer receipts lag (months)</t>
        </is>
      </c>
      <c r="F2" t="n">
        <v>1</v>
      </c>
    </row>
    <row r="3">
      <c r="B3" s="1" t="inlineStr">
        <is>
          <t>VAT Rate</t>
        </is>
      </c>
      <c r="C3" s="3" t="n">
        <v>0.2</v>
      </c>
      <c r="E3" s="1" t="inlineStr">
        <is>
          <t>Supplier payments lag (months)</t>
        </is>
      </c>
      <c r="F3" t="n">
        <v>1</v>
      </c>
    </row>
    <row r="4">
      <c r="B4" s="1" t="inlineStr">
        <is>
          <t>Initial Cash Balance</t>
        </is>
      </c>
      <c r="C4" s="4" t="n">
        <v>0</v>
      </c>
    </row>
    <row r="5">
      <c r="B5" s="1" t="inlineStr">
        <is>
          <t>VAT timing</t>
        </is>
      </c>
      <c r="C5" t="inlineStr">
        <is>
          <t>Accrual (invoice date)</t>
        </is>
      </c>
    </row>
    <row r="7">
      <c r="A7" s="5" t="inlineStr">
        <is>
          <t>Monthly Assumptions</t>
        </is>
      </c>
    </row>
    <row r="8">
      <c r="A8" s="6" t="inlineStr">
        <is>
          <t>Month</t>
        </is>
      </c>
      <c r="B8" s="6" t="inlineStr">
        <is>
          <t>Sales (ex VAT)</t>
        </is>
      </c>
      <c r="C8" s="6" t="inlineStr">
        <is>
          <t>Other income (non-VAT)</t>
        </is>
      </c>
      <c r="D8" s="6" t="inlineStr">
        <is>
          <t>Cost of sales (ex VAT)</t>
        </is>
      </c>
      <c r="E8" s="6" t="inlineStr">
        <is>
          <t>Opex (ex VAT)</t>
        </is>
      </c>
      <c r="F8" s="6" t="inlineStr">
        <is>
          <t>Capex (ex VAT)</t>
        </is>
      </c>
      <c r="G8" s="6" t="inlineStr">
        <is>
          <t>Opex VATable %</t>
        </is>
      </c>
      <c r="H8" s="6" t="inlineStr">
        <is>
          <t>COS VATable %</t>
        </is>
      </c>
    </row>
    <row r="9">
      <c r="A9" s="7">
        <f>EDATE($C$2,0)</f>
        <v/>
      </c>
      <c r="B9" s="4" t="n">
        <v>5000</v>
      </c>
      <c r="C9" s="4" t="n">
        <v>0</v>
      </c>
      <c r="D9" s="4" t="n">
        <v>2000</v>
      </c>
      <c r="E9" s="4" t="n">
        <v>1800</v>
      </c>
      <c r="F9" s="4" t="n">
        <v>0</v>
      </c>
      <c r="G9" s="3" t="n">
        <v>1</v>
      </c>
      <c r="H9" s="3" t="n">
        <v>1</v>
      </c>
    </row>
    <row r="10">
      <c r="A10" s="7">
        <f>EDATE($C$2,1)</f>
        <v/>
      </c>
      <c r="B10" s="4" t="n">
        <v>5000</v>
      </c>
      <c r="C10" s="4" t="n">
        <v>0</v>
      </c>
      <c r="D10" s="4" t="n">
        <v>2000</v>
      </c>
      <c r="E10" s="4" t="n">
        <v>1800</v>
      </c>
      <c r="F10" s="4" t="n">
        <v>0</v>
      </c>
      <c r="G10" s="3" t="n">
        <v>1</v>
      </c>
      <c r="H10" s="3" t="n">
        <v>1</v>
      </c>
    </row>
    <row r="11">
      <c r="A11" s="7">
        <f>EDATE($C$2,2)</f>
        <v/>
      </c>
      <c r="B11" s="4" t="n">
        <v>5000</v>
      </c>
      <c r="C11" s="4" t="n">
        <v>0</v>
      </c>
      <c r="D11" s="4" t="n">
        <v>2000</v>
      </c>
      <c r="E11" s="4" t="n">
        <v>1800</v>
      </c>
      <c r="F11" s="4" t="n">
        <v>0</v>
      </c>
      <c r="G11" s="3" t="n">
        <v>1</v>
      </c>
      <c r="H11" s="3" t="n">
        <v>1</v>
      </c>
    </row>
    <row r="12">
      <c r="A12" s="7">
        <f>EDATE($C$2,3)</f>
        <v/>
      </c>
      <c r="B12" s="4" t="n">
        <v>5000</v>
      </c>
      <c r="C12" s="4" t="n">
        <v>0</v>
      </c>
      <c r="D12" s="4" t="n">
        <v>2000</v>
      </c>
      <c r="E12" s="4" t="n">
        <v>1800</v>
      </c>
      <c r="F12" s="4" t="n">
        <v>0</v>
      </c>
      <c r="G12" s="3" t="n">
        <v>1</v>
      </c>
      <c r="H12" s="3" t="n">
        <v>1</v>
      </c>
    </row>
    <row r="13">
      <c r="A13" s="7">
        <f>EDATE($C$2,4)</f>
        <v/>
      </c>
      <c r="B13" s="4" t="n">
        <v>5000</v>
      </c>
      <c r="C13" s="4" t="n">
        <v>0</v>
      </c>
      <c r="D13" s="4" t="n">
        <v>2000</v>
      </c>
      <c r="E13" s="4" t="n">
        <v>1800</v>
      </c>
      <c r="F13" s="4" t="n">
        <v>0</v>
      </c>
      <c r="G13" s="3" t="n">
        <v>1</v>
      </c>
      <c r="H13" s="3" t="n">
        <v>1</v>
      </c>
    </row>
    <row r="14">
      <c r="A14" s="7">
        <f>EDATE($C$2,5)</f>
        <v/>
      </c>
      <c r="B14" s="4" t="n">
        <v>5000</v>
      </c>
      <c r="C14" s="4" t="n">
        <v>0</v>
      </c>
      <c r="D14" s="4" t="n">
        <v>2000</v>
      </c>
      <c r="E14" s="4" t="n">
        <v>1800</v>
      </c>
      <c r="F14" s="4" t="n">
        <v>0</v>
      </c>
      <c r="G14" s="3" t="n">
        <v>1</v>
      </c>
      <c r="H14" s="3" t="n">
        <v>1</v>
      </c>
    </row>
    <row r="15">
      <c r="A15" s="7">
        <f>EDATE($C$2,6)</f>
        <v/>
      </c>
      <c r="B15" s="4" t="n">
        <v>5000</v>
      </c>
      <c r="C15" s="4" t="n">
        <v>0</v>
      </c>
      <c r="D15" s="4" t="n">
        <v>2000</v>
      </c>
      <c r="E15" s="4" t="n">
        <v>1800</v>
      </c>
      <c r="F15" s="4" t="n">
        <v>0</v>
      </c>
      <c r="G15" s="3" t="n">
        <v>1</v>
      </c>
      <c r="H15" s="3" t="n">
        <v>1</v>
      </c>
    </row>
    <row r="16">
      <c r="A16" s="7">
        <f>EDATE($C$2,7)</f>
        <v/>
      </c>
      <c r="B16" s="4" t="n">
        <v>5000</v>
      </c>
      <c r="C16" s="4" t="n">
        <v>0</v>
      </c>
      <c r="D16" s="4" t="n">
        <v>2000</v>
      </c>
      <c r="E16" s="4" t="n">
        <v>1800</v>
      </c>
      <c r="F16" s="4" t="n">
        <v>0</v>
      </c>
      <c r="G16" s="3" t="n">
        <v>1</v>
      </c>
      <c r="H16" s="3" t="n">
        <v>1</v>
      </c>
    </row>
    <row r="17">
      <c r="A17" s="7">
        <f>EDATE($C$2,8)</f>
        <v/>
      </c>
      <c r="B17" s="4" t="n">
        <v>5000</v>
      </c>
      <c r="C17" s="4" t="n">
        <v>0</v>
      </c>
      <c r="D17" s="4" t="n">
        <v>2000</v>
      </c>
      <c r="E17" s="4" t="n">
        <v>1800</v>
      </c>
      <c r="F17" s="4" t="n">
        <v>0</v>
      </c>
      <c r="G17" s="3" t="n">
        <v>1</v>
      </c>
      <c r="H17" s="3" t="n">
        <v>1</v>
      </c>
    </row>
    <row r="18">
      <c r="A18" s="7">
        <f>EDATE($C$2,9)</f>
        <v/>
      </c>
      <c r="B18" s="4" t="n">
        <v>5000</v>
      </c>
      <c r="C18" s="4" t="n">
        <v>0</v>
      </c>
      <c r="D18" s="4" t="n">
        <v>2000</v>
      </c>
      <c r="E18" s="4" t="n">
        <v>1800</v>
      </c>
      <c r="F18" s="4" t="n">
        <v>0</v>
      </c>
      <c r="G18" s="3" t="n">
        <v>1</v>
      </c>
      <c r="H18" s="3" t="n">
        <v>1</v>
      </c>
    </row>
    <row r="19">
      <c r="A19" s="7">
        <f>EDATE($C$2,10)</f>
        <v/>
      </c>
      <c r="B19" s="4" t="n">
        <v>5000</v>
      </c>
      <c r="C19" s="4" t="n">
        <v>0</v>
      </c>
      <c r="D19" s="4" t="n">
        <v>2000</v>
      </c>
      <c r="E19" s="4" t="n">
        <v>1800</v>
      </c>
      <c r="F19" s="4" t="n">
        <v>0</v>
      </c>
      <c r="G19" s="3" t="n">
        <v>1</v>
      </c>
      <c r="H19" s="3" t="n">
        <v>1</v>
      </c>
    </row>
    <row r="20">
      <c r="A20" s="7">
        <f>EDATE($C$2,11)</f>
        <v/>
      </c>
      <c r="B20" s="4" t="n">
        <v>5000</v>
      </c>
      <c r="C20" s="4" t="n">
        <v>0</v>
      </c>
      <c r="D20" s="4" t="n">
        <v>2000</v>
      </c>
      <c r="E20" s="4" t="n">
        <v>1800</v>
      </c>
      <c r="F20" s="4" t="n">
        <v>0</v>
      </c>
      <c r="G20" s="3" t="n">
        <v>1</v>
      </c>
      <c r="H20" s="3" t="n">
        <v>1</v>
      </c>
    </row>
  </sheetData>
  <dataValidations count="1">
    <dataValidation sqref="C5" showErrorMessage="1" showInputMessage="1" allowBlank="0" type="list">
      <formula1>Lists!$A$2:$A$3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O2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2" customWidth="1" min="8" max="8"/>
    <col width="16" customWidth="1" min="9" max="9"/>
    <col width="20" customWidth="1" min="10" max="10"/>
    <col width="14" customWidth="1" min="11" max="11"/>
    <col width="14" customWidth="1" min="12" max="12"/>
    <col width="18" customWidth="1" min="13" max="13"/>
    <col width="14" customWidth="1" min="14" max="14"/>
    <col width="14" customWidth="1" min="15" max="15"/>
  </cols>
  <sheetData>
    <row r="3">
      <c r="A3" s="1" t="inlineStr">
        <is>
          <t>Guidance:</t>
        </is>
      </c>
    </row>
    <row r="4">
      <c r="A4" t="inlineStr">
        <is>
          <t>Cash receipts/payments are modelled ex VAT; VAT cash impact is shown separately based on timing (Accrual vs Cash).</t>
        </is>
      </c>
    </row>
    <row r="5">
      <c r="A5" t="inlineStr">
        <is>
          <t>Real VAT is settled quarterly/monthly with HMRC — this model estimates monthly VAT impact for planning.</t>
        </is>
      </c>
    </row>
    <row r="6">
      <c r="A6" t="inlineStr">
        <is>
          <t>Adjust lags and VATable % to reflect your business reality.</t>
        </is>
      </c>
    </row>
    <row r="8">
      <c r="A8" s="6" t="inlineStr">
        <is>
          <t>Month</t>
        </is>
      </c>
      <c r="B8" s="6" t="inlineStr">
        <is>
          <t>Sales ex VAT</t>
        </is>
      </c>
      <c r="C8" s="6" t="inlineStr">
        <is>
          <t>Other income</t>
        </is>
      </c>
      <c r="D8" s="6" t="inlineStr">
        <is>
          <t>COS ex VAT</t>
        </is>
      </c>
      <c r="E8" s="6" t="inlineStr">
        <is>
          <t>Opex ex VAT</t>
        </is>
      </c>
      <c r="F8" s="6" t="inlineStr">
        <is>
          <t>Capex ex VAT</t>
        </is>
      </c>
      <c r="G8" s="6" t="inlineStr">
        <is>
          <t>Opex VATable %</t>
        </is>
      </c>
      <c r="H8" s="6" t="inlineStr">
        <is>
          <t>COS VATable %</t>
        </is>
      </c>
      <c r="I8" s="6" t="inlineStr">
        <is>
          <t>Cash receipts</t>
        </is>
      </c>
      <c r="J8" s="6" t="inlineStr">
        <is>
          <t>Cash payments (ex VAT)</t>
        </is>
      </c>
      <c r="K8" s="6" t="inlineStr">
        <is>
          <t>VAT out (est.)</t>
        </is>
      </c>
      <c r="L8" s="6" t="inlineStr">
        <is>
          <t>VAT in (est.)</t>
        </is>
      </c>
      <c r="M8" s="6" t="inlineStr">
        <is>
          <t>VAT payment/(refund)</t>
        </is>
      </c>
      <c r="N8" s="6" t="inlineStr">
        <is>
          <t>Net cash flow</t>
        </is>
      </c>
      <c r="O8" s="6" t="inlineStr">
        <is>
          <t>Cash balance</t>
        </is>
      </c>
    </row>
    <row r="9">
      <c r="A9" s="7">
        <f>Inputs!A9</f>
        <v/>
      </c>
      <c r="B9" s="4">
        <f>Inputs!B9</f>
        <v/>
      </c>
      <c r="C9" s="4">
        <f>Inputs!C9</f>
        <v/>
      </c>
      <c r="D9" s="4">
        <f>Inputs!D9</f>
        <v/>
      </c>
      <c r="E9" s="4">
        <f>Inputs!E9</f>
        <v/>
      </c>
      <c r="F9" s="4">
        <f>Inputs!F9</f>
        <v/>
      </c>
      <c r="G9" s="3">
        <f>Inputs!G9</f>
        <v/>
      </c>
      <c r="H9" s="3">
        <f>Inputs!H9</f>
        <v/>
      </c>
      <c r="I9" s="4">
        <f>IF(Inputs!$F$2=0,B9,IF(ROW()&lt;9+Inputs!$F$2,0,OFFSET(B9,-Inputs!$F$2,0))) + C9</f>
        <v/>
      </c>
      <c r="J9" s="4">
        <f>IF(Inputs!$F$3=0,(D9+E9),IF(ROW()&lt;9+Inputs!$F$3,0,OFFSET(D9,-Inputs!$F$3,0)+OFFSET(E9,-Inputs!$F$3,0))) + F9</f>
        <v/>
      </c>
      <c r="K9" s="4">
        <f>IF(Inputs!$C$5="Accrual (invoice date)",B9*Inputs!$C$3,IF(Inputs!$F$2=0,B9*Inputs!$C$3,IF(ROW()&lt;9+Inputs!$F$2,0,OFFSET(B9,-Inputs!$F$2,0)*Inputs!$C$3)))</f>
        <v/>
      </c>
      <c r="L9" s="4">
        <f>IF(Inputs!$C$5="Accrual (invoice date)",(E9*G9+D9*H9)*Inputs!$C$3,IF(Inputs!$F$3=0,(E9*G9+D9*H9)*Inputs!$C$3,IF(ROW()&lt;9+Inputs!$F$3,0,(OFFSET(E9,-Inputs!$F$3,0)*OFFSET(G9,-Inputs!$F$3,0)+OFFSET(D9,-Inputs!$F$3,0)*OFFSET(H9,-Inputs!$F$3,0))*Inputs!$C$3)))</f>
        <v/>
      </c>
      <c r="M9" s="4">
        <f>K9-L9</f>
        <v/>
      </c>
      <c r="N9" s="4">
        <f>I9-J9-M9</f>
        <v/>
      </c>
      <c r="O9" s="4">
        <f>Inputs!$C$4+N9</f>
        <v/>
      </c>
    </row>
    <row r="10">
      <c r="A10" s="7">
        <f>Inputs!A10</f>
        <v/>
      </c>
      <c r="B10" s="4">
        <f>Inputs!B10</f>
        <v/>
      </c>
      <c r="C10" s="4">
        <f>Inputs!C10</f>
        <v/>
      </c>
      <c r="D10" s="4">
        <f>Inputs!D10</f>
        <v/>
      </c>
      <c r="E10" s="4">
        <f>Inputs!E10</f>
        <v/>
      </c>
      <c r="F10" s="4">
        <f>Inputs!F10</f>
        <v/>
      </c>
      <c r="G10" s="3">
        <f>Inputs!G10</f>
        <v/>
      </c>
      <c r="H10" s="3">
        <f>Inputs!H10</f>
        <v/>
      </c>
      <c r="I10" s="4">
        <f>IF(Inputs!$F$2=0,B10,IF(ROW()&lt;9+Inputs!$F$2,0,OFFSET(B10,-Inputs!$F$2,0))) + C10</f>
        <v/>
      </c>
      <c r="J10" s="4">
        <f>IF(Inputs!$F$3=0,(D10+E10),IF(ROW()&lt;9+Inputs!$F$3,0,OFFSET(D10,-Inputs!$F$3,0)+OFFSET(E10,-Inputs!$F$3,0))) + F10</f>
        <v/>
      </c>
      <c r="K10" s="4">
        <f>IF(Inputs!$C$5="Accrual (invoice date)",B10*Inputs!$C$3,IF(Inputs!$F$2=0,B10*Inputs!$C$3,IF(ROW()&lt;9+Inputs!$F$2,0,OFFSET(B10,-Inputs!$F$2,0)*Inputs!$C$3)))</f>
        <v/>
      </c>
      <c r="L10" s="4">
        <f>IF(Inputs!$C$5="Accrual (invoice date)",(E10*G10+D10*H10)*Inputs!$C$3,IF(Inputs!$F$3=0,(E10*G10+D10*H10)*Inputs!$C$3,IF(ROW()&lt;9+Inputs!$F$3,0,(OFFSET(E10,-Inputs!$F$3,0)*OFFSET(G10,-Inputs!$F$3,0)+OFFSET(D10,-Inputs!$F$3,0)*OFFSET(H10,-Inputs!$F$3,0))*Inputs!$C$3)))</f>
        <v/>
      </c>
      <c r="M10" s="4">
        <f>K10-L10</f>
        <v/>
      </c>
      <c r="N10" s="4">
        <f>I10-J10-M10</f>
        <v/>
      </c>
      <c r="O10" s="4">
        <f>O9+N10</f>
        <v/>
      </c>
    </row>
    <row r="11">
      <c r="A11" s="7">
        <f>Inputs!A11</f>
        <v/>
      </c>
      <c r="B11" s="4">
        <f>Inputs!B11</f>
        <v/>
      </c>
      <c r="C11" s="4">
        <f>Inputs!C11</f>
        <v/>
      </c>
      <c r="D11" s="4">
        <f>Inputs!D11</f>
        <v/>
      </c>
      <c r="E11" s="4">
        <f>Inputs!E11</f>
        <v/>
      </c>
      <c r="F11" s="4">
        <f>Inputs!F11</f>
        <v/>
      </c>
      <c r="G11" s="3">
        <f>Inputs!G11</f>
        <v/>
      </c>
      <c r="H11" s="3">
        <f>Inputs!H11</f>
        <v/>
      </c>
      <c r="I11" s="4">
        <f>IF(Inputs!$F$2=0,B11,IF(ROW()&lt;9+Inputs!$F$2,0,OFFSET(B11,-Inputs!$F$2,0))) + C11</f>
        <v/>
      </c>
      <c r="J11" s="4">
        <f>IF(Inputs!$F$3=0,(D11+E11),IF(ROW()&lt;9+Inputs!$F$3,0,OFFSET(D11,-Inputs!$F$3,0)+OFFSET(E11,-Inputs!$F$3,0))) + F11</f>
        <v/>
      </c>
      <c r="K11" s="4">
        <f>IF(Inputs!$C$5="Accrual (invoice date)",B11*Inputs!$C$3,IF(Inputs!$F$2=0,B11*Inputs!$C$3,IF(ROW()&lt;9+Inputs!$F$2,0,OFFSET(B11,-Inputs!$F$2,0)*Inputs!$C$3)))</f>
        <v/>
      </c>
      <c r="L11" s="4">
        <f>IF(Inputs!$C$5="Accrual (invoice date)",(E11*G11+D11*H11)*Inputs!$C$3,IF(Inputs!$F$3=0,(E11*G11+D11*H11)*Inputs!$C$3,IF(ROW()&lt;9+Inputs!$F$3,0,(OFFSET(E11,-Inputs!$F$3,0)*OFFSET(G11,-Inputs!$F$3,0)+OFFSET(D11,-Inputs!$F$3,0)*OFFSET(H11,-Inputs!$F$3,0))*Inputs!$C$3)))</f>
        <v/>
      </c>
      <c r="M11" s="4">
        <f>K11-L11</f>
        <v/>
      </c>
      <c r="N11" s="4">
        <f>I11-J11-M11</f>
        <v/>
      </c>
      <c r="O11" s="4">
        <f>O10+N11</f>
        <v/>
      </c>
    </row>
    <row r="12">
      <c r="A12" s="7">
        <f>Inputs!A12</f>
        <v/>
      </c>
      <c r="B12" s="4">
        <f>Inputs!B12</f>
        <v/>
      </c>
      <c r="C12" s="4">
        <f>Inputs!C12</f>
        <v/>
      </c>
      <c r="D12" s="4">
        <f>Inputs!D12</f>
        <v/>
      </c>
      <c r="E12" s="4">
        <f>Inputs!E12</f>
        <v/>
      </c>
      <c r="F12" s="4">
        <f>Inputs!F12</f>
        <v/>
      </c>
      <c r="G12" s="3">
        <f>Inputs!G12</f>
        <v/>
      </c>
      <c r="H12" s="3">
        <f>Inputs!H12</f>
        <v/>
      </c>
      <c r="I12" s="4">
        <f>IF(Inputs!$F$2=0,B12,IF(ROW()&lt;9+Inputs!$F$2,0,OFFSET(B12,-Inputs!$F$2,0))) + C12</f>
        <v/>
      </c>
      <c r="J12" s="4">
        <f>IF(Inputs!$F$3=0,(D12+E12),IF(ROW()&lt;9+Inputs!$F$3,0,OFFSET(D12,-Inputs!$F$3,0)+OFFSET(E12,-Inputs!$F$3,0))) + F12</f>
        <v/>
      </c>
      <c r="K12" s="4">
        <f>IF(Inputs!$C$5="Accrual (invoice date)",B12*Inputs!$C$3,IF(Inputs!$F$2=0,B12*Inputs!$C$3,IF(ROW()&lt;9+Inputs!$F$2,0,OFFSET(B12,-Inputs!$F$2,0)*Inputs!$C$3)))</f>
        <v/>
      </c>
      <c r="L12" s="4">
        <f>IF(Inputs!$C$5="Accrual (invoice date)",(E12*G12+D12*H12)*Inputs!$C$3,IF(Inputs!$F$3=0,(E12*G12+D12*H12)*Inputs!$C$3,IF(ROW()&lt;9+Inputs!$F$3,0,(OFFSET(E12,-Inputs!$F$3,0)*OFFSET(G12,-Inputs!$F$3,0)+OFFSET(D12,-Inputs!$F$3,0)*OFFSET(H12,-Inputs!$F$3,0))*Inputs!$C$3)))</f>
        <v/>
      </c>
      <c r="M12" s="4">
        <f>K12-L12</f>
        <v/>
      </c>
      <c r="N12" s="4">
        <f>I12-J12-M12</f>
        <v/>
      </c>
      <c r="O12" s="4">
        <f>O11+N12</f>
        <v/>
      </c>
    </row>
    <row r="13">
      <c r="A13" s="7">
        <f>Inputs!A13</f>
        <v/>
      </c>
      <c r="B13" s="4">
        <f>Inputs!B13</f>
        <v/>
      </c>
      <c r="C13" s="4">
        <f>Inputs!C13</f>
        <v/>
      </c>
      <c r="D13" s="4">
        <f>Inputs!D13</f>
        <v/>
      </c>
      <c r="E13" s="4">
        <f>Inputs!E13</f>
        <v/>
      </c>
      <c r="F13" s="4">
        <f>Inputs!F13</f>
        <v/>
      </c>
      <c r="G13" s="3">
        <f>Inputs!G13</f>
        <v/>
      </c>
      <c r="H13" s="3">
        <f>Inputs!H13</f>
        <v/>
      </c>
      <c r="I13" s="4">
        <f>IF(Inputs!$F$2=0,B13,IF(ROW()&lt;9+Inputs!$F$2,0,OFFSET(B13,-Inputs!$F$2,0))) + C13</f>
        <v/>
      </c>
      <c r="J13" s="4">
        <f>IF(Inputs!$F$3=0,(D13+E13),IF(ROW()&lt;9+Inputs!$F$3,0,OFFSET(D13,-Inputs!$F$3,0)+OFFSET(E13,-Inputs!$F$3,0))) + F13</f>
        <v/>
      </c>
      <c r="K13" s="4">
        <f>IF(Inputs!$C$5="Accrual (invoice date)",B13*Inputs!$C$3,IF(Inputs!$F$2=0,B13*Inputs!$C$3,IF(ROW()&lt;9+Inputs!$F$2,0,OFFSET(B13,-Inputs!$F$2,0)*Inputs!$C$3)))</f>
        <v/>
      </c>
      <c r="L13" s="4">
        <f>IF(Inputs!$C$5="Accrual (invoice date)",(E13*G13+D13*H13)*Inputs!$C$3,IF(Inputs!$F$3=0,(E13*G13+D13*H13)*Inputs!$C$3,IF(ROW()&lt;9+Inputs!$F$3,0,(OFFSET(E13,-Inputs!$F$3,0)*OFFSET(G13,-Inputs!$F$3,0)+OFFSET(D13,-Inputs!$F$3,0)*OFFSET(H13,-Inputs!$F$3,0))*Inputs!$C$3)))</f>
        <v/>
      </c>
      <c r="M13" s="4">
        <f>K13-L13</f>
        <v/>
      </c>
      <c r="N13" s="4">
        <f>I13-J13-M13</f>
        <v/>
      </c>
      <c r="O13" s="4">
        <f>O12+N13</f>
        <v/>
      </c>
    </row>
    <row r="14">
      <c r="A14" s="7">
        <f>Inputs!A14</f>
        <v/>
      </c>
      <c r="B14" s="4">
        <f>Inputs!B14</f>
        <v/>
      </c>
      <c r="C14" s="4">
        <f>Inputs!C14</f>
        <v/>
      </c>
      <c r="D14" s="4">
        <f>Inputs!D14</f>
        <v/>
      </c>
      <c r="E14" s="4">
        <f>Inputs!E14</f>
        <v/>
      </c>
      <c r="F14" s="4">
        <f>Inputs!F14</f>
        <v/>
      </c>
      <c r="G14" s="3">
        <f>Inputs!G14</f>
        <v/>
      </c>
      <c r="H14" s="3">
        <f>Inputs!H14</f>
        <v/>
      </c>
      <c r="I14" s="4">
        <f>IF(Inputs!$F$2=0,B14,IF(ROW()&lt;9+Inputs!$F$2,0,OFFSET(B14,-Inputs!$F$2,0))) + C14</f>
        <v/>
      </c>
      <c r="J14" s="4">
        <f>IF(Inputs!$F$3=0,(D14+E14),IF(ROW()&lt;9+Inputs!$F$3,0,OFFSET(D14,-Inputs!$F$3,0)+OFFSET(E14,-Inputs!$F$3,0))) + F14</f>
        <v/>
      </c>
      <c r="K14" s="4">
        <f>IF(Inputs!$C$5="Accrual (invoice date)",B14*Inputs!$C$3,IF(Inputs!$F$2=0,B14*Inputs!$C$3,IF(ROW()&lt;9+Inputs!$F$2,0,OFFSET(B14,-Inputs!$F$2,0)*Inputs!$C$3)))</f>
        <v/>
      </c>
      <c r="L14" s="4">
        <f>IF(Inputs!$C$5="Accrual (invoice date)",(E14*G14+D14*H14)*Inputs!$C$3,IF(Inputs!$F$3=0,(E14*G14+D14*H14)*Inputs!$C$3,IF(ROW()&lt;9+Inputs!$F$3,0,(OFFSET(E14,-Inputs!$F$3,0)*OFFSET(G14,-Inputs!$F$3,0)+OFFSET(D14,-Inputs!$F$3,0)*OFFSET(H14,-Inputs!$F$3,0))*Inputs!$C$3)))</f>
        <v/>
      </c>
      <c r="M14" s="4">
        <f>K14-L14</f>
        <v/>
      </c>
      <c r="N14" s="4">
        <f>I14-J14-M14</f>
        <v/>
      </c>
      <c r="O14" s="4">
        <f>O13+N14</f>
        <v/>
      </c>
    </row>
    <row r="15">
      <c r="A15" s="7">
        <f>Inputs!A15</f>
        <v/>
      </c>
      <c r="B15" s="4">
        <f>Inputs!B15</f>
        <v/>
      </c>
      <c r="C15" s="4">
        <f>Inputs!C15</f>
        <v/>
      </c>
      <c r="D15" s="4">
        <f>Inputs!D15</f>
        <v/>
      </c>
      <c r="E15" s="4">
        <f>Inputs!E15</f>
        <v/>
      </c>
      <c r="F15" s="4">
        <f>Inputs!F15</f>
        <v/>
      </c>
      <c r="G15" s="3">
        <f>Inputs!G15</f>
        <v/>
      </c>
      <c r="H15" s="3">
        <f>Inputs!H15</f>
        <v/>
      </c>
      <c r="I15" s="4">
        <f>IF(Inputs!$F$2=0,B15,IF(ROW()&lt;9+Inputs!$F$2,0,OFFSET(B15,-Inputs!$F$2,0))) + C15</f>
        <v/>
      </c>
      <c r="J15" s="4">
        <f>IF(Inputs!$F$3=0,(D15+E15),IF(ROW()&lt;9+Inputs!$F$3,0,OFFSET(D15,-Inputs!$F$3,0)+OFFSET(E15,-Inputs!$F$3,0))) + F15</f>
        <v/>
      </c>
      <c r="K15" s="4">
        <f>IF(Inputs!$C$5="Accrual (invoice date)",B15*Inputs!$C$3,IF(Inputs!$F$2=0,B15*Inputs!$C$3,IF(ROW()&lt;9+Inputs!$F$2,0,OFFSET(B15,-Inputs!$F$2,0)*Inputs!$C$3)))</f>
        <v/>
      </c>
      <c r="L15" s="4">
        <f>IF(Inputs!$C$5="Accrual (invoice date)",(E15*G15+D15*H15)*Inputs!$C$3,IF(Inputs!$F$3=0,(E15*G15+D15*H15)*Inputs!$C$3,IF(ROW()&lt;9+Inputs!$F$3,0,(OFFSET(E15,-Inputs!$F$3,0)*OFFSET(G15,-Inputs!$F$3,0)+OFFSET(D15,-Inputs!$F$3,0)*OFFSET(H15,-Inputs!$F$3,0))*Inputs!$C$3)))</f>
        <v/>
      </c>
      <c r="M15" s="4">
        <f>K15-L15</f>
        <v/>
      </c>
      <c r="N15" s="4">
        <f>I15-J15-M15</f>
        <v/>
      </c>
      <c r="O15" s="4">
        <f>O14+N15</f>
        <v/>
      </c>
    </row>
    <row r="16">
      <c r="A16" s="7">
        <f>Inputs!A16</f>
        <v/>
      </c>
      <c r="B16" s="4">
        <f>Inputs!B16</f>
        <v/>
      </c>
      <c r="C16" s="4">
        <f>Inputs!C16</f>
        <v/>
      </c>
      <c r="D16" s="4">
        <f>Inputs!D16</f>
        <v/>
      </c>
      <c r="E16" s="4">
        <f>Inputs!E16</f>
        <v/>
      </c>
      <c r="F16" s="4">
        <f>Inputs!F16</f>
        <v/>
      </c>
      <c r="G16" s="3">
        <f>Inputs!G16</f>
        <v/>
      </c>
      <c r="H16" s="3">
        <f>Inputs!H16</f>
        <v/>
      </c>
      <c r="I16" s="4">
        <f>IF(Inputs!$F$2=0,B16,IF(ROW()&lt;9+Inputs!$F$2,0,OFFSET(B16,-Inputs!$F$2,0))) + C16</f>
        <v/>
      </c>
      <c r="J16" s="4">
        <f>IF(Inputs!$F$3=0,(D16+E16),IF(ROW()&lt;9+Inputs!$F$3,0,OFFSET(D16,-Inputs!$F$3,0)+OFFSET(E16,-Inputs!$F$3,0))) + F16</f>
        <v/>
      </c>
      <c r="K16" s="4">
        <f>IF(Inputs!$C$5="Accrual (invoice date)",B16*Inputs!$C$3,IF(Inputs!$F$2=0,B16*Inputs!$C$3,IF(ROW()&lt;9+Inputs!$F$2,0,OFFSET(B16,-Inputs!$F$2,0)*Inputs!$C$3)))</f>
        <v/>
      </c>
      <c r="L16" s="4">
        <f>IF(Inputs!$C$5="Accrual (invoice date)",(E16*G16+D16*H16)*Inputs!$C$3,IF(Inputs!$F$3=0,(E16*G16+D16*H16)*Inputs!$C$3,IF(ROW()&lt;9+Inputs!$F$3,0,(OFFSET(E16,-Inputs!$F$3,0)*OFFSET(G16,-Inputs!$F$3,0)+OFFSET(D16,-Inputs!$F$3,0)*OFFSET(H16,-Inputs!$F$3,0))*Inputs!$C$3)))</f>
        <v/>
      </c>
      <c r="M16" s="4">
        <f>K16-L16</f>
        <v/>
      </c>
      <c r="N16" s="4">
        <f>I16-J16-M16</f>
        <v/>
      </c>
      <c r="O16" s="4">
        <f>O15+N16</f>
        <v/>
      </c>
    </row>
    <row r="17">
      <c r="A17" s="7">
        <f>Inputs!A17</f>
        <v/>
      </c>
      <c r="B17" s="4">
        <f>Inputs!B17</f>
        <v/>
      </c>
      <c r="C17" s="4">
        <f>Inputs!C17</f>
        <v/>
      </c>
      <c r="D17" s="4">
        <f>Inputs!D17</f>
        <v/>
      </c>
      <c r="E17" s="4">
        <f>Inputs!E17</f>
        <v/>
      </c>
      <c r="F17" s="4">
        <f>Inputs!F17</f>
        <v/>
      </c>
      <c r="G17" s="3">
        <f>Inputs!G17</f>
        <v/>
      </c>
      <c r="H17" s="3">
        <f>Inputs!H17</f>
        <v/>
      </c>
      <c r="I17" s="4">
        <f>IF(Inputs!$F$2=0,B17,IF(ROW()&lt;9+Inputs!$F$2,0,OFFSET(B17,-Inputs!$F$2,0))) + C17</f>
        <v/>
      </c>
      <c r="J17" s="4">
        <f>IF(Inputs!$F$3=0,(D17+E17),IF(ROW()&lt;9+Inputs!$F$3,0,OFFSET(D17,-Inputs!$F$3,0)+OFFSET(E17,-Inputs!$F$3,0))) + F17</f>
        <v/>
      </c>
      <c r="K17" s="4">
        <f>IF(Inputs!$C$5="Accrual (invoice date)",B17*Inputs!$C$3,IF(Inputs!$F$2=0,B17*Inputs!$C$3,IF(ROW()&lt;9+Inputs!$F$2,0,OFFSET(B17,-Inputs!$F$2,0)*Inputs!$C$3)))</f>
        <v/>
      </c>
      <c r="L17" s="4">
        <f>IF(Inputs!$C$5="Accrual (invoice date)",(E17*G17+D17*H17)*Inputs!$C$3,IF(Inputs!$F$3=0,(E17*G17+D17*H17)*Inputs!$C$3,IF(ROW()&lt;9+Inputs!$F$3,0,(OFFSET(E17,-Inputs!$F$3,0)*OFFSET(G17,-Inputs!$F$3,0)+OFFSET(D17,-Inputs!$F$3,0)*OFFSET(H17,-Inputs!$F$3,0))*Inputs!$C$3)))</f>
        <v/>
      </c>
      <c r="M17" s="4">
        <f>K17-L17</f>
        <v/>
      </c>
      <c r="N17" s="4">
        <f>I17-J17-M17</f>
        <v/>
      </c>
      <c r="O17" s="4">
        <f>O16+N17</f>
        <v/>
      </c>
    </row>
    <row r="18">
      <c r="A18" s="7">
        <f>Inputs!A18</f>
        <v/>
      </c>
      <c r="B18" s="4">
        <f>Inputs!B18</f>
        <v/>
      </c>
      <c r="C18" s="4">
        <f>Inputs!C18</f>
        <v/>
      </c>
      <c r="D18" s="4">
        <f>Inputs!D18</f>
        <v/>
      </c>
      <c r="E18" s="4">
        <f>Inputs!E18</f>
        <v/>
      </c>
      <c r="F18" s="4">
        <f>Inputs!F18</f>
        <v/>
      </c>
      <c r="G18" s="3">
        <f>Inputs!G18</f>
        <v/>
      </c>
      <c r="H18" s="3">
        <f>Inputs!H18</f>
        <v/>
      </c>
      <c r="I18" s="4">
        <f>IF(Inputs!$F$2=0,B18,IF(ROW()&lt;9+Inputs!$F$2,0,OFFSET(B18,-Inputs!$F$2,0))) + C18</f>
        <v/>
      </c>
      <c r="J18" s="4">
        <f>IF(Inputs!$F$3=0,(D18+E18),IF(ROW()&lt;9+Inputs!$F$3,0,OFFSET(D18,-Inputs!$F$3,0)+OFFSET(E18,-Inputs!$F$3,0))) + F18</f>
        <v/>
      </c>
      <c r="K18" s="4">
        <f>IF(Inputs!$C$5="Accrual (invoice date)",B18*Inputs!$C$3,IF(Inputs!$F$2=0,B18*Inputs!$C$3,IF(ROW()&lt;9+Inputs!$F$2,0,OFFSET(B18,-Inputs!$F$2,0)*Inputs!$C$3)))</f>
        <v/>
      </c>
      <c r="L18" s="4">
        <f>IF(Inputs!$C$5="Accrual (invoice date)",(E18*G18+D18*H18)*Inputs!$C$3,IF(Inputs!$F$3=0,(E18*G18+D18*H18)*Inputs!$C$3,IF(ROW()&lt;9+Inputs!$F$3,0,(OFFSET(E18,-Inputs!$F$3,0)*OFFSET(G18,-Inputs!$F$3,0)+OFFSET(D18,-Inputs!$F$3,0)*OFFSET(H18,-Inputs!$F$3,0))*Inputs!$C$3)))</f>
        <v/>
      </c>
      <c r="M18" s="4">
        <f>K18-L18</f>
        <v/>
      </c>
      <c r="N18" s="4">
        <f>I18-J18-M18</f>
        <v/>
      </c>
      <c r="O18" s="4">
        <f>O17+N18</f>
        <v/>
      </c>
    </row>
    <row r="19">
      <c r="A19" s="7">
        <f>Inputs!A19</f>
        <v/>
      </c>
      <c r="B19" s="4">
        <f>Inputs!B19</f>
        <v/>
      </c>
      <c r="C19" s="4">
        <f>Inputs!C19</f>
        <v/>
      </c>
      <c r="D19" s="4">
        <f>Inputs!D19</f>
        <v/>
      </c>
      <c r="E19" s="4">
        <f>Inputs!E19</f>
        <v/>
      </c>
      <c r="F19" s="4">
        <f>Inputs!F19</f>
        <v/>
      </c>
      <c r="G19" s="3">
        <f>Inputs!G19</f>
        <v/>
      </c>
      <c r="H19" s="3">
        <f>Inputs!H19</f>
        <v/>
      </c>
      <c r="I19" s="4">
        <f>IF(Inputs!$F$2=0,B19,IF(ROW()&lt;9+Inputs!$F$2,0,OFFSET(B19,-Inputs!$F$2,0))) + C19</f>
        <v/>
      </c>
      <c r="J19" s="4">
        <f>IF(Inputs!$F$3=0,(D19+E19),IF(ROW()&lt;9+Inputs!$F$3,0,OFFSET(D19,-Inputs!$F$3,0)+OFFSET(E19,-Inputs!$F$3,0))) + F19</f>
        <v/>
      </c>
      <c r="K19" s="4">
        <f>IF(Inputs!$C$5="Accrual (invoice date)",B19*Inputs!$C$3,IF(Inputs!$F$2=0,B19*Inputs!$C$3,IF(ROW()&lt;9+Inputs!$F$2,0,OFFSET(B19,-Inputs!$F$2,0)*Inputs!$C$3)))</f>
        <v/>
      </c>
      <c r="L19" s="4">
        <f>IF(Inputs!$C$5="Accrual (invoice date)",(E19*G19+D19*H19)*Inputs!$C$3,IF(Inputs!$F$3=0,(E19*G19+D19*H19)*Inputs!$C$3,IF(ROW()&lt;9+Inputs!$F$3,0,(OFFSET(E19,-Inputs!$F$3,0)*OFFSET(G19,-Inputs!$F$3,0)+OFFSET(D19,-Inputs!$F$3,0)*OFFSET(H19,-Inputs!$F$3,0))*Inputs!$C$3)))</f>
        <v/>
      </c>
      <c r="M19" s="4">
        <f>K19-L19</f>
        <v/>
      </c>
      <c r="N19" s="4">
        <f>I19-J19-M19</f>
        <v/>
      </c>
      <c r="O19" s="4">
        <f>O18+N19</f>
        <v/>
      </c>
    </row>
    <row r="20">
      <c r="A20" s="7">
        <f>Inputs!A20</f>
        <v/>
      </c>
      <c r="B20" s="4">
        <f>Inputs!B20</f>
        <v/>
      </c>
      <c r="C20" s="4">
        <f>Inputs!C20</f>
        <v/>
      </c>
      <c r="D20" s="4">
        <f>Inputs!D20</f>
        <v/>
      </c>
      <c r="E20" s="4">
        <f>Inputs!E20</f>
        <v/>
      </c>
      <c r="F20" s="4">
        <f>Inputs!F20</f>
        <v/>
      </c>
      <c r="G20" s="3">
        <f>Inputs!G20</f>
        <v/>
      </c>
      <c r="H20" s="3">
        <f>Inputs!H20</f>
        <v/>
      </c>
      <c r="I20" s="4">
        <f>IF(Inputs!$F$2=0,B20,IF(ROW()&lt;9+Inputs!$F$2,0,OFFSET(B20,-Inputs!$F$2,0))) + C20</f>
        <v/>
      </c>
      <c r="J20" s="4">
        <f>IF(Inputs!$F$3=0,(D20+E20),IF(ROW()&lt;9+Inputs!$F$3,0,OFFSET(D20,-Inputs!$F$3,0)+OFFSET(E20,-Inputs!$F$3,0))) + F20</f>
        <v/>
      </c>
      <c r="K20" s="4">
        <f>IF(Inputs!$C$5="Accrual (invoice date)",B20*Inputs!$C$3,IF(Inputs!$F$2=0,B20*Inputs!$C$3,IF(ROW()&lt;9+Inputs!$F$2,0,OFFSET(B20,-Inputs!$F$2,0)*Inputs!$C$3)))</f>
        <v/>
      </c>
      <c r="L20" s="4">
        <f>IF(Inputs!$C$5="Accrual (invoice date)",(E20*G20+D20*H20)*Inputs!$C$3,IF(Inputs!$F$3=0,(E20*G20+D20*H20)*Inputs!$C$3,IF(ROW()&lt;9+Inputs!$F$3,0,(OFFSET(E20,-Inputs!$F$3,0)*OFFSET(G20,-Inputs!$F$3,0)+OFFSET(D20,-Inputs!$F$3,0)*OFFSET(H20,-Inputs!$F$3,0))*Inputs!$C$3)))</f>
        <v/>
      </c>
      <c r="M20" s="4">
        <f>K20-L20</f>
        <v/>
      </c>
      <c r="N20" s="4">
        <f>I20-J20-M20</f>
        <v/>
      </c>
      <c r="O20" s="4">
        <f>O19+N20</f>
        <v/>
      </c>
    </row>
    <row r="21" customFormat="1" s="1">
      <c r="A21" s="1" t="inlineStr">
        <is>
          <t>TOTALS</t>
        </is>
      </c>
      <c r="I21" s="4">
        <f>SUM(I9:I20)</f>
        <v/>
      </c>
      <c r="J21" s="4">
        <f>SUM(J9:J20)</f>
        <v/>
      </c>
      <c r="K21" s="4">
        <f>SUM(K9:K20)</f>
        <v/>
      </c>
      <c r="L21" s="4">
        <f>SUM(L9:L20)</f>
        <v/>
      </c>
      <c r="M21" s="4">
        <f>SUM(M9:M20)</f>
        <v/>
      </c>
      <c r="N21" s="4">
        <f>SUM(N9:N20)</f>
        <v/>
      </c>
      <c r="O21" s="4">
        <f>SUM(O9:O20)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C11"/>
  <sheetViews>
    <sheetView workbookViewId="0">
      <selection activeCell="A1" sqref="A1"/>
    </sheetView>
  </sheetViews>
  <sheetFormatPr baseColWidth="8" defaultRowHeight="15"/>
  <sheetData>
    <row r="2">
      <c r="B2" s="8" t="inlineStr">
        <is>
          <t>12‑Month Cashflow Forecast</t>
        </is>
      </c>
    </row>
    <row r="4">
      <c r="B4" s="1" t="inlineStr">
        <is>
          <t>VAT timing note:</t>
        </is>
      </c>
      <c r="C4" t="inlineStr">
        <is>
          <t>Set on Inputs!C5 → "Accrual (invoice date)" or "Cash (payment date)".</t>
        </is>
      </c>
    </row>
    <row r="6">
      <c r="B6" s="5" t="inlineStr">
        <is>
          <t>Key metrics</t>
        </is>
      </c>
    </row>
    <row r="7">
      <c r="B7" s="1" t="inlineStr">
        <is>
          <t>Total cash receipts</t>
        </is>
      </c>
      <c r="C7" s="4">
        <f>Monthly!N21*0+SUM(Monthly!I9:I20)</f>
        <v/>
      </c>
    </row>
    <row r="8">
      <c r="B8" s="1" t="inlineStr">
        <is>
          <t>Total cash payments (ex VAT)</t>
        </is>
      </c>
      <c r="C8" s="4">
        <f>SUM(Monthly!J9:J20)</f>
        <v/>
      </c>
    </row>
    <row r="9">
      <c r="B9" s="1" t="inlineStr">
        <is>
          <t>Total VAT paid/(refunded)</t>
        </is>
      </c>
      <c r="C9" s="4">
        <f>SUM(Monthly!M9:M20)</f>
        <v/>
      </c>
    </row>
    <row r="10">
      <c r="B10" s="1" t="inlineStr">
        <is>
          <t>Net cash movement</t>
        </is>
      </c>
      <c r="C10" s="4">
        <f>SUM(Monthly!N9:N20)</f>
        <v/>
      </c>
    </row>
    <row r="11">
      <c r="B11" s="1" t="inlineStr">
        <is>
          <t>Closing cash balance</t>
        </is>
      </c>
      <c r="C11" s="4">
        <f>Monthly!O20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2025-11-09T01:52:04Z</dcterms:created>
  <dcterms:modified xmlns:dcterms="http://purl.org/dc/terms/" xmlns:xsi="http://www.w3.org/2001/XMLSchema-instance" xsi:type="dcterms:W3CDTF">2025-11-09T01:52:04Z</dcterms:modified>
</cp:coreProperties>
</file>