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Lists" sheetId="1" state="hidden" r:id="rId1"/>
    <sheet xmlns:r="http://schemas.openxmlformats.org/officeDocument/2006/relationships" name="Trips" sheetId="2" state="visible" r:id="rId2"/>
    <sheet xmlns:r="http://schemas.openxmlformats.org/officeDocument/2006/relationships" name="Summary" sheetId="3" state="visible" r:id="rId3"/>
    <sheet xmlns:r="http://schemas.openxmlformats.org/officeDocument/2006/relationships" name="Monthly" sheetId="4" state="visible" r:id="rId4"/>
  </sheets>
  <definedNames/>
  <calcPr calcId="124519" fullCalcOnLoad="1"/>
</workbook>
</file>

<file path=xl/styles.xml><?xml version="1.0" encoding="utf-8"?>
<styleSheet xmlns="http://schemas.openxmlformats.org/spreadsheetml/2006/main">
  <numFmts count="2">
    <numFmt numFmtId="164" formatCode="DD/MM/YYYY"/>
    <numFmt numFmtId="165" formatCode="£#,##0.00"/>
  </numFmts>
  <fonts count="4">
    <font>
      <name val="Calibri"/>
      <family val="2"/>
      <color theme="1"/>
      <sz val="11"/>
      <scheme val="minor"/>
    </font>
    <font>
      <b val="1"/>
    </font>
    <font>
      <b val="1"/>
      <sz val="16"/>
    </font>
    <font>
      <b val="1"/>
      <sz val="12"/>
    </font>
  </fonts>
  <fills count="3">
    <fill>
      <patternFill/>
    </fill>
    <fill>
      <patternFill patternType="gray125"/>
    </fill>
    <fill>
      <patternFill patternType="solid">
        <fgColor rgb="00E8F0FE"/>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xf>
    <xf numFmtId="164" fontId="0" fillId="0" borderId="0" pivotButton="0" quotePrefix="0" xfId="0"/>
    <xf numFmtId="1" fontId="0" fillId="0" borderId="0" pivotButton="0" quotePrefix="0" xfId="0"/>
    <xf numFmtId="165" fontId="0" fillId="0" borderId="0" pivotButton="0" quotePrefix="0" xfId="0"/>
    <xf numFmtId="0" fontId="2" fillId="0" borderId="0" pivotButton="0" quotePrefix="0" xfId="0"/>
    <xf numFmtId="0" fontId="1" fillId="0" borderId="0" pivotButton="0" quotePrefix="0" xfId="0"/>
    <xf numFmtId="0" fontId="3"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jpeg" Id="rId1"/></Relationships>
</file>

<file path=xl/drawings/drawing1.xml><?xml version="1.0" encoding="utf-8"?>
<wsDr xmlns="http://schemas.openxmlformats.org/drawingml/2006/spreadsheetDrawing">
  <oneCellAnchor>
    <from>
      <col>7</col>
      <colOff>0</colOff>
      <row>0</row>
      <rowOff>0</rowOff>
    </from>
    <ext cx="1047750" cy="1047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Trips" displayName="tblTrips" ref="A1:L1001" headerRowCount="1">
  <autoFilter ref="A1:L1001"/>
  <tableColumns count="12">
    <tableColumn id="1" name="Date"/>
    <tableColumn id="2" name="Purpose"/>
    <tableColumn id="3" name="From"/>
    <tableColumn id="4" name="To"/>
    <tableColumn id="5" name="Vehicle"/>
    <tableColumn id="6" name="Business miles"/>
    <tableColumn id="7" name="RowID"/>
    <tableColumn id="8" name="Miles YTD (Car/Van)"/>
    <tableColumn id="9" name="Rate per mile"/>
    <tableColumn id="10" name="AMAP amount (£)"/>
    <tableColumn id="11" name="Allowance received (£)"/>
    <tableColumn id="12" name="Claimable (£)"/>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sheetData>
    <row r="1">
      <c r="A1" t="inlineStr">
        <is>
          <t>Vehicle Types</t>
        </is>
      </c>
    </row>
    <row r="2">
      <c r="A2" t="inlineStr">
        <is>
          <t>Car/Van</t>
        </is>
      </c>
    </row>
    <row r="3">
      <c r="A3" t="inlineStr">
        <is>
          <t>Motorcycle</t>
        </is>
      </c>
    </row>
    <row r="4">
      <c r="A4" t="inlineStr">
        <is>
          <t>Bicycle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001"/>
  <sheetViews>
    <sheetView workbookViewId="0">
      <pane ySplit="1" topLeftCell="A2" activePane="bottomLeft" state="frozen"/>
      <selection pane="bottomLeft" activeCell="A1" sqref="A1"/>
    </sheetView>
  </sheetViews>
  <sheetFormatPr baseColWidth="8" defaultRowHeight="15"/>
  <cols>
    <col width="12" customWidth="1" min="1" max="1"/>
    <col width="36" customWidth="1" min="2" max="2"/>
    <col width="22" customWidth="1" min="3" max="3"/>
    <col width="22" customWidth="1" min="4" max="4"/>
    <col width="14" customWidth="1" min="5" max="5"/>
    <col width="14" customWidth="1" min="6" max="6"/>
    <col width="8" customWidth="1" min="7" max="7"/>
    <col width="18" customWidth="1" min="8" max="8"/>
    <col width="14" customWidth="1" min="9" max="9"/>
    <col width="16" customWidth="1" min="10" max="10"/>
    <col width="18" customWidth="1" min="11" max="11"/>
    <col width="16" customWidth="1" min="12" max="12"/>
  </cols>
  <sheetData>
    <row r="1">
      <c r="A1" s="1" t="inlineStr">
        <is>
          <t>Date</t>
        </is>
      </c>
      <c r="B1" s="1" t="inlineStr">
        <is>
          <t>Purpose</t>
        </is>
      </c>
      <c r="C1" s="1" t="inlineStr">
        <is>
          <t>From</t>
        </is>
      </c>
      <c r="D1" s="1" t="inlineStr">
        <is>
          <t>To</t>
        </is>
      </c>
      <c r="E1" s="1" t="inlineStr">
        <is>
          <t>Vehicle</t>
        </is>
      </c>
      <c r="F1" s="1" t="inlineStr">
        <is>
          <t>Business miles</t>
        </is>
      </c>
      <c r="G1" s="1" t="inlineStr">
        <is>
          <t>RowID</t>
        </is>
      </c>
      <c r="H1" s="1" t="inlineStr">
        <is>
          <t>Miles YTD (Car/Van)</t>
        </is>
      </c>
      <c r="I1" s="1" t="inlineStr">
        <is>
          <t>Rate per mile</t>
        </is>
      </c>
      <c r="J1" s="1" t="inlineStr">
        <is>
          <t>AMAP amount (£)</t>
        </is>
      </c>
      <c r="K1" s="1" t="inlineStr">
        <is>
          <t>Allowance received (£)</t>
        </is>
      </c>
      <c r="L1" s="1" t="inlineStr">
        <is>
          <t>Claimable (£)</t>
        </is>
      </c>
    </row>
    <row r="2">
      <c r="A2" s="2" t="n"/>
      <c r="F2" s="3" t="n"/>
      <c r="G2" t="n">
        <v>1</v>
      </c>
      <c r="H2">
        <f>SUMIFS(F:F,E:E,"Car/Van",A:A,"&gt;="&amp;Summary!$C$4,A:A,"&lt;="&amp;Summary!$C$5,G:G,"&lt;="&amp;G2)</f>
        <v/>
      </c>
      <c r="I2">
        <f>IF(E2="Car/Van",IF(H2&lt;=10000,0.45,0.25),IF(E2="Motorcycle",0.24,IF(E2="Bicycle",0.20,0)))</f>
        <v/>
      </c>
      <c r="J2" s="4">
        <f>IF(E2="Car/Van",IF(H2&lt;=10000,F2*0.45,IF(H2-F2&gt;=10000,F2*0.25,(10000-(H2-F2))*0.45 + (F2-(10000-(H2-F2)))*0.25))),IF(E2="Motorcycle",F2*0.24,IF(E2="Bicycle",F2*0.20,0)))</f>
        <v/>
      </c>
      <c r="K2" s="4" t="n"/>
      <c r="L2" s="4">
        <f>MAX(0,J2-K2)</f>
        <v/>
      </c>
    </row>
    <row r="3">
      <c r="A3" s="2" t="n"/>
      <c r="F3" s="3" t="n"/>
      <c r="G3" t="n">
        <v>2</v>
      </c>
      <c r="H3">
        <f>SUMIFS(F:F,E:E,"Car/Van",A:A,"&gt;="&amp;Summary!$C$4,A:A,"&lt;="&amp;Summary!$C$5,G:G,"&lt;="&amp;G3)</f>
        <v/>
      </c>
      <c r="I3">
        <f>IF(E3="Car/Van",IF(H3&lt;=10000,0.45,0.25),IF(E3="Motorcycle",0.24,IF(E3="Bicycle",0.20,0)))</f>
        <v/>
      </c>
      <c r="J3" s="4">
        <f>IF(E3="Car/Van",IF(H3&lt;=10000,F3*0.45,IF(H3-F3&gt;=10000,F3*0.25,(10000-(H3-F3))*0.45 + (F3-(10000-(H3-F3)))*0.25))),IF(E3="Motorcycle",F3*0.24,IF(E3="Bicycle",F3*0.20,0)))</f>
        <v/>
      </c>
      <c r="K3" s="4" t="n"/>
      <c r="L3" s="4">
        <f>MAX(0,J3-K3)</f>
        <v/>
      </c>
    </row>
    <row r="4">
      <c r="A4" s="2" t="n"/>
      <c r="F4" s="3" t="n"/>
      <c r="G4" t="n">
        <v>3</v>
      </c>
      <c r="H4">
        <f>SUMIFS(F:F,E:E,"Car/Van",A:A,"&gt;="&amp;Summary!$C$4,A:A,"&lt;="&amp;Summary!$C$5,G:G,"&lt;="&amp;G4)</f>
        <v/>
      </c>
      <c r="I4">
        <f>IF(E4="Car/Van",IF(H4&lt;=10000,0.45,0.25),IF(E4="Motorcycle",0.24,IF(E4="Bicycle",0.20,0)))</f>
        <v/>
      </c>
      <c r="J4" s="4">
        <f>IF(E4="Car/Van",IF(H4&lt;=10000,F4*0.45,IF(H4-F4&gt;=10000,F4*0.25,(10000-(H4-F4))*0.45 + (F4-(10000-(H4-F4)))*0.25))),IF(E4="Motorcycle",F4*0.24,IF(E4="Bicycle",F4*0.20,0)))</f>
        <v/>
      </c>
      <c r="K4" s="4" t="n"/>
      <c r="L4" s="4">
        <f>MAX(0,J4-K4)</f>
        <v/>
      </c>
    </row>
    <row r="5">
      <c r="A5" s="2" t="n"/>
      <c r="F5" s="3" t="n"/>
      <c r="G5" t="n">
        <v>4</v>
      </c>
      <c r="H5">
        <f>SUMIFS(F:F,E:E,"Car/Van",A:A,"&gt;="&amp;Summary!$C$4,A:A,"&lt;="&amp;Summary!$C$5,G:G,"&lt;="&amp;G5)</f>
        <v/>
      </c>
      <c r="I5">
        <f>IF(E5="Car/Van",IF(H5&lt;=10000,0.45,0.25),IF(E5="Motorcycle",0.24,IF(E5="Bicycle",0.20,0)))</f>
        <v/>
      </c>
      <c r="J5" s="4">
        <f>IF(E5="Car/Van",IF(H5&lt;=10000,F5*0.45,IF(H5-F5&gt;=10000,F5*0.25,(10000-(H5-F5))*0.45 + (F5-(10000-(H5-F5)))*0.25))),IF(E5="Motorcycle",F5*0.24,IF(E5="Bicycle",F5*0.20,0)))</f>
        <v/>
      </c>
      <c r="K5" s="4" t="n"/>
      <c r="L5" s="4">
        <f>MAX(0,J5-K5)</f>
        <v/>
      </c>
    </row>
    <row r="6">
      <c r="A6" s="2" t="n"/>
      <c r="F6" s="3" t="n"/>
      <c r="G6" t="n">
        <v>5</v>
      </c>
      <c r="H6">
        <f>SUMIFS(F:F,E:E,"Car/Van",A:A,"&gt;="&amp;Summary!$C$4,A:A,"&lt;="&amp;Summary!$C$5,G:G,"&lt;="&amp;G6)</f>
        <v/>
      </c>
      <c r="I6">
        <f>IF(E6="Car/Van",IF(H6&lt;=10000,0.45,0.25),IF(E6="Motorcycle",0.24,IF(E6="Bicycle",0.20,0)))</f>
        <v/>
      </c>
      <c r="J6" s="4">
        <f>IF(E6="Car/Van",IF(H6&lt;=10000,F6*0.45,IF(H6-F6&gt;=10000,F6*0.25,(10000-(H6-F6))*0.45 + (F6-(10000-(H6-F6)))*0.25))),IF(E6="Motorcycle",F6*0.24,IF(E6="Bicycle",F6*0.20,0)))</f>
        <v/>
      </c>
      <c r="K6" s="4" t="n"/>
      <c r="L6" s="4">
        <f>MAX(0,J6-K6)</f>
        <v/>
      </c>
    </row>
    <row r="7">
      <c r="A7" s="2" t="n"/>
      <c r="F7" s="3" t="n"/>
      <c r="G7" t="n">
        <v>6</v>
      </c>
      <c r="H7">
        <f>SUMIFS(F:F,E:E,"Car/Van",A:A,"&gt;="&amp;Summary!$C$4,A:A,"&lt;="&amp;Summary!$C$5,G:G,"&lt;="&amp;G7)</f>
        <v/>
      </c>
      <c r="I7">
        <f>IF(E7="Car/Van",IF(H7&lt;=10000,0.45,0.25),IF(E7="Motorcycle",0.24,IF(E7="Bicycle",0.20,0)))</f>
        <v/>
      </c>
      <c r="J7" s="4">
        <f>IF(E7="Car/Van",IF(H7&lt;=10000,F7*0.45,IF(H7-F7&gt;=10000,F7*0.25,(10000-(H7-F7))*0.45 + (F7-(10000-(H7-F7)))*0.25))),IF(E7="Motorcycle",F7*0.24,IF(E7="Bicycle",F7*0.20,0)))</f>
        <v/>
      </c>
      <c r="K7" s="4" t="n"/>
      <c r="L7" s="4">
        <f>MAX(0,J7-K7)</f>
        <v/>
      </c>
    </row>
    <row r="8">
      <c r="A8" s="2" t="n"/>
      <c r="F8" s="3" t="n"/>
      <c r="G8" t="n">
        <v>7</v>
      </c>
      <c r="H8">
        <f>SUMIFS(F:F,E:E,"Car/Van",A:A,"&gt;="&amp;Summary!$C$4,A:A,"&lt;="&amp;Summary!$C$5,G:G,"&lt;="&amp;G8)</f>
        <v/>
      </c>
      <c r="I8">
        <f>IF(E8="Car/Van",IF(H8&lt;=10000,0.45,0.25),IF(E8="Motorcycle",0.24,IF(E8="Bicycle",0.20,0)))</f>
        <v/>
      </c>
      <c r="J8" s="4">
        <f>IF(E8="Car/Van",IF(H8&lt;=10000,F8*0.45,IF(H8-F8&gt;=10000,F8*0.25,(10000-(H8-F8))*0.45 + (F8-(10000-(H8-F8)))*0.25))),IF(E8="Motorcycle",F8*0.24,IF(E8="Bicycle",F8*0.20,0)))</f>
        <v/>
      </c>
      <c r="K8" s="4" t="n"/>
      <c r="L8" s="4">
        <f>MAX(0,J8-K8)</f>
        <v/>
      </c>
    </row>
    <row r="9">
      <c r="A9" s="2" t="n"/>
      <c r="F9" s="3" t="n"/>
      <c r="G9" t="n">
        <v>8</v>
      </c>
      <c r="H9">
        <f>SUMIFS(F:F,E:E,"Car/Van",A:A,"&gt;="&amp;Summary!$C$4,A:A,"&lt;="&amp;Summary!$C$5,G:G,"&lt;="&amp;G9)</f>
        <v/>
      </c>
      <c r="I9">
        <f>IF(E9="Car/Van",IF(H9&lt;=10000,0.45,0.25),IF(E9="Motorcycle",0.24,IF(E9="Bicycle",0.20,0)))</f>
        <v/>
      </c>
      <c r="J9" s="4">
        <f>IF(E9="Car/Van",IF(H9&lt;=10000,F9*0.45,IF(H9-F9&gt;=10000,F9*0.25,(10000-(H9-F9))*0.45 + (F9-(10000-(H9-F9)))*0.25))),IF(E9="Motorcycle",F9*0.24,IF(E9="Bicycle",F9*0.20,0)))</f>
        <v/>
      </c>
      <c r="K9" s="4" t="n"/>
      <c r="L9" s="4">
        <f>MAX(0,J9-K9)</f>
        <v/>
      </c>
    </row>
    <row r="10">
      <c r="A10" s="2" t="n"/>
      <c r="F10" s="3" t="n"/>
      <c r="G10" t="n">
        <v>9</v>
      </c>
      <c r="H10">
        <f>SUMIFS(F:F,E:E,"Car/Van",A:A,"&gt;="&amp;Summary!$C$4,A:A,"&lt;="&amp;Summary!$C$5,G:G,"&lt;="&amp;G10)</f>
        <v/>
      </c>
      <c r="I10">
        <f>IF(E10="Car/Van",IF(H10&lt;=10000,0.45,0.25),IF(E10="Motorcycle",0.24,IF(E10="Bicycle",0.20,0)))</f>
        <v/>
      </c>
      <c r="J10" s="4">
        <f>IF(E10="Car/Van",IF(H10&lt;=10000,F10*0.45,IF(H10-F10&gt;=10000,F10*0.25,(10000-(H10-F10))*0.45 + (F10-(10000-(H10-F10)))*0.25))),IF(E10="Motorcycle",F10*0.24,IF(E10="Bicycle",F10*0.20,0)))</f>
        <v/>
      </c>
      <c r="K10" s="4" t="n"/>
      <c r="L10" s="4">
        <f>MAX(0,J10-K10)</f>
        <v/>
      </c>
    </row>
    <row r="11">
      <c r="A11" s="2" t="n"/>
      <c r="F11" s="3" t="n"/>
      <c r="G11" t="n">
        <v>10</v>
      </c>
      <c r="H11">
        <f>SUMIFS(F:F,E:E,"Car/Van",A:A,"&gt;="&amp;Summary!$C$4,A:A,"&lt;="&amp;Summary!$C$5,G:G,"&lt;="&amp;G11)</f>
        <v/>
      </c>
      <c r="I11">
        <f>IF(E11="Car/Van",IF(H11&lt;=10000,0.45,0.25),IF(E11="Motorcycle",0.24,IF(E11="Bicycle",0.20,0)))</f>
        <v/>
      </c>
      <c r="J11" s="4">
        <f>IF(E11="Car/Van",IF(H11&lt;=10000,F11*0.45,IF(H11-F11&gt;=10000,F11*0.25,(10000-(H11-F11))*0.45 + (F11-(10000-(H11-F11)))*0.25))),IF(E11="Motorcycle",F11*0.24,IF(E11="Bicycle",F11*0.20,0)))</f>
        <v/>
      </c>
      <c r="K11" s="4" t="n"/>
      <c r="L11" s="4">
        <f>MAX(0,J11-K11)</f>
        <v/>
      </c>
    </row>
    <row r="12">
      <c r="A12" s="2" t="n"/>
      <c r="F12" s="3" t="n"/>
      <c r="G12" t="n">
        <v>11</v>
      </c>
      <c r="H12">
        <f>SUMIFS(F:F,E:E,"Car/Van",A:A,"&gt;="&amp;Summary!$C$4,A:A,"&lt;="&amp;Summary!$C$5,G:G,"&lt;="&amp;G12)</f>
        <v/>
      </c>
      <c r="I12">
        <f>IF(E12="Car/Van",IF(H12&lt;=10000,0.45,0.25),IF(E12="Motorcycle",0.24,IF(E12="Bicycle",0.20,0)))</f>
        <v/>
      </c>
      <c r="J12" s="4">
        <f>IF(E12="Car/Van",IF(H12&lt;=10000,F12*0.45,IF(H12-F12&gt;=10000,F12*0.25,(10000-(H12-F12))*0.45 + (F12-(10000-(H12-F12)))*0.25))),IF(E12="Motorcycle",F12*0.24,IF(E12="Bicycle",F12*0.20,0)))</f>
        <v/>
      </c>
      <c r="K12" s="4" t="n"/>
      <c r="L12" s="4">
        <f>MAX(0,J12-K12)</f>
        <v/>
      </c>
    </row>
    <row r="13">
      <c r="A13" s="2" t="n"/>
      <c r="F13" s="3" t="n"/>
      <c r="G13" t="n">
        <v>12</v>
      </c>
      <c r="H13">
        <f>SUMIFS(F:F,E:E,"Car/Van",A:A,"&gt;="&amp;Summary!$C$4,A:A,"&lt;="&amp;Summary!$C$5,G:G,"&lt;="&amp;G13)</f>
        <v/>
      </c>
      <c r="I13">
        <f>IF(E13="Car/Van",IF(H13&lt;=10000,0.45,0.25),IF(E13="Motorcycle",0.24,IF(E13="Bicycle",0.20,0)))</f>
        <v/>
      </c>
      <c r="J13" s="4">
        <f>IF(E13="Car/Van",IF(H13&lt;=10000,F13*0.45,IF(H13-F13&gt;=10000,F13*0.25,(10000-(H13-F13))*0.45 + (F13-(10000-(H13-F13)))*0.25))),IF(E13="Motorcycle",F13*0.24,IF(E13="Bicycle",F13*0.20,0)))</f>
        <v/>
      </c>
      <c r="K13" s="4" t="n"/>
      <c r="L13" s="4">
        <f>MAX(0,J13-K13)</f>
        <v/>
      </c>
    </row>
    <row r="14">
      <c r="A14" s="2" t="n"/>
      <c r="F14" s="3" t="n"/>
      <c r="G14" t="n">
        <v>13</v>
      </c>
      <c r="H14">
        <f>SUMIFS(F:F,E:E,"Car/Van",A:A,"&gt;="&amp;Summary!$C$4,A:A,"&lt;="&amp;Summary!$C$5,G:G,"&lt;="&amp;G14)</f>
        <v/>
      </c>
      <c r="I14">
        <f>IF(E14="Car/Van",IF(H14&lt;=10000,0.45,0.25),IF(E14="Motorcycle",0.24,IF(E14="Bicycle",0.20,0)))</f>
        <v/>
      </c>
      <c r="J14" s="4">
        <f>IF(E14="Car/Van",IF(H14&lt;=10000,F14*0.45,IF(H14-F14&gt;=10000,F14*0.25,(10000-(H14-F14))*0.45 + (F14-(10000-(H14-F14)))*0.25))),IF(E14="Motorcycle",F14*0.24,IF(E14="Bicycle",F14*0.20,0)))</f>
        <v/>
      </c>
      <c r="K14" s="4" t="n"/>
      <c r="L14" s="4">
        <f>MAX(0,J14-K14)</f>
        <v/>
      </c>
    </row>
    <row r="15">
      <c r="A15" s="2" t="n"/>
      <c r="F15" s="3" t="n"/>
      <c r="G15" t="n">
        <v>14</v>
      </c>
      <c r="H15">
        <f>SUMIFS(F:F,E:E,"Car/Van",A:A,"&gt;="&amp;Summary!$C$4,A:A,"&lt;="&amp;Summary!$C$5,G:G,"&lt;="&amp;G15)</f>
        <v/>
      </c>
      <c r="I15">
        <f>IF(E15="Car/Van",IF(H15&lt;=10000,0.45,0.25),IF(E15="Motorcycle",0.24,IF(E15="Bicycle",0.20,0)))</f>
        <v/>
      </c>
      <c r="J15" s="4">
        <f>IF(E15="Car/Van",IF(H15&lt;=10000,F15*0.45,IF(H15-F15&gt;=10000,F15*0.25,(10000-(H15-F15))*0.45 + (F15-(10000-(H15-F15)))*0.25))),IF(E15="Motorcycle",F15*0.24,IF(E15="Bicycle",F15*0.20,0)))</f>
        <v/>
      </c>
      <c r="K15" s="4" t="n"/>
      <c r="L15" s="4">
        <f>MAX(0,J15-K15)</f>
        <v/>
      </c>
    </row>
    <row r="16">
      <c r="A16" s="2" t="n"/>
      <c r="F16" s="3" t="n"/>
      <c r="G16" t="n">
        <v>15</v>
      </c>
      <c r="H16">
        <f>SUMIFS(F:F,E:E,"Car/Van",A:A,"&gt;="&amp;Summary!$C$4,A:A,"&lt;="&amp;Summary!$C$5,G:G,"&lt;="&amp;G16)</f>
        <v/>
      </c>
      <c r="I16">
        <f>IF(E16="Car/Van",IF(H16&lt;=10000,0.45,0.25),IF(E16="Motorcycle",0.24,IF(E16="Bicycle",0.20,0)))</f>
        <v/>
      </c>
      <c r="J16" s="4">
        <f>IF(E16="Car/Van",IF(H16&lt;=10000,F16*0.45,IF(H16-F16&gt;=10000,F16*0.25,(10000-(H16-F16))*0.45 + (F16-(10000-(H16-F16)))*0.25))),IF(E16="Motorcycle",F16*0.24,IF(E16="Bicycle",F16*0.20,0)))</f>
        <v/>
      </c>
      <c r="K16" s="4" t="n"/>
      <c r="L16" s="4">
        <f>MAX(0,J16-K16)</f>
        <v/>
      </c>
    </row>
    <row r="17">
      <c r="A17" s="2" t="n"/>
      <c r="F17" s="3" t="n"/>
      <c r="G17" t="n">
        <v>16</v>
      </c>
      <c r="H17">
        <f>SUMIFS(F:F,E:E,"Car/Van",A:A,"&gt;="&amp;Summary!$C$4,A:A,"&lt;="&amp;Summary!$C$5,G:G,"&lt;="&amp;G17)</f>
        <v/>
      </c>
      <c r="I17">
        <f>IF(E17="Car/Van",IF(H17&lt;=10000,0.45,0.25),IF(E17="Motorcycle",0.24,IF(E17="Bicycle",0.20,0)))</f>
        <v/>
      </c>
      <c r="J17" s="4">
        <f>IF(E17="Car/Van",IF(H17&lt;=10000,F17*0.45,IF(H17-F17&gt;=10000,F17*0.25,(10000-(H17-F17))*0.45 + (F17-(10000-(H17-F17)))*0.25))),IF(E17="Motorcycle",F17*0.24,IF(E17="Bicycle",F17*0.20,0)))</f>
        <v/>
      </c>
      <c r="K17" s="4" t="n"/>
      <c r="L17" s="4">
        <f>MAX(0,J17-K17)</f>
        <v/>
      </c>
    </row>
    <row r="18">
      <c r="A18" s="2" t="n"/>
      <c r="F18" s="3" t="n"/>
      <c r="G18" t="n">
        <v>17</v>
      </c>
      <c r="H18">
        <f>SUMIFS(F:F,E:E,"Car/Van",A:A,"&gt;="&amp;Summary!$C$4,A:A,"&lt;="&amp;Summary!$C$5,G:G,"&lt;="&amp;G18)</f>
        <v/>
      </c>
      <c r="I18">
        <f>IF(E18="Car/Van",IF(H18&lt;=10000,0.45,0.25),IF(E18="Motorcycle",0.24,IF(E18="Bicycle",0.20,0)))</f>
        <v/>
      </c>
      <c r="J18" s="4">
        <f>IF(E18="Car/Van",IF(H18&lt;=10000,F18*0.45,IF(H18-F18&gt;=10000,F18*0.25,(10000-(H18-F18))*0.45 + (F18-(10000-(H18-F18)))*0.25))),IF(E18="Motorcycle",F18*0.24,IF(E18="Bicycle",F18*0.20,0)))</f>
        <v/>
      </c>
      <c r="K18" s="4" t="n"/>
      <c r="L18" s="4">
        <f>MAX(0,J18-K18)</f>
        <v/>
      </c>
    </row>
    <row r="19">
      <c r="A19" s="2" t="n"/>
      <c r="F19" s="3" t="n"/>
      <c r="G19" t="n">
        <v>18</v>
      </c>
      <c r="H19">
        <f>SUMIFS(F:F,E:E,"Car/Van",A:A,"&gt;="&amp;Summary!$C$4,A:A,"&lt;="&amp;Summary!$C$5,G:G,"&lt;="&amp;G19)</f>
        <v/>
      </c>
      <c r="I19">
        <f>IF(E19="Car/Van",IF(H19&lt;=10000,0.45,0.25),IF(E19="Motorcycle",0.24,IF(E19="Bicycle",0.20,0)))</f>
        <v/>
      </c>
      <c r="J19" s="4">
        <f>IF(E19="Car/Van",IF(H19&lt;=10000,F19*0.45,IF(H19-F19&gt;=10000,F19*0.25,(10000-(H19-F19))*0.45 + (F19-(10000-(H19-F19)))*0.25))),IF(E19="Motorcycle",F19*0.24,IF(E19="Bicycle",F19*0.20,0)))</f>
        <v/>
      </c>
      <c r="K19" s="4" t="n"/>
      <c r="L19" s="4">
        <f>MAX(0,J19-K19)</f>
        <v/>
      </c>
    </row>
    <row r="20">
      <c r="A20" s="2" t="n"/>
      <c r="F20" s="3" t="n"/>
      <c r="G20" t="n">
        <v>19</v>
      </c>
      <c r="H20">
        <f>SUMIFS(F:F,E:E,"Car/Van",A:A,"&gt;="&amp;Summary!$C$4,A:A,"&lt;="&amp;Summary!$C$5,G:G,"&lt;="&amp;G20)</f>
        <v/>
      </c>
      <c r="I20">
        <f>IF(E20="Car/Van",IF(H20&lt;=10000,0.45,0.25),IF(E20="Motorcycle",0.24,IF(E20="Bicycle",0.20,0)))</f>
        <v/>
      </c>
      <c r="J20" s="4">
        <f>IF(E20="Car/Van",IF(H20&lt;=10000,F20*0.45,IF(H20-F20&gt;=10000,F20*0.25,(10000-(H20-F20))*0.45 + (F20-(10000-(H20-F20)))*0.25))),IF(E20="Motorcycle",F20*0.24,IF(E20="Bicycle",F20*0.20,0)))</f>
        <v/>
      </c>
      <c r="K20" s="4" t="n"/>
      <c r="L20" s="4">
        <f>MAX(0,J20-K20)</f>
        <v/>
      </c>
    </row>
    <row r="21">
      <c r="A21" s="2" t="n"/>
      <c r="F21" s="3" t="n"/>
      <c r="G21" t="n">
        <v>20</v>
      </c>
      <c r="H21">
        <f>SUMIFS(F:F,E:E,"Car/Van",A:A,"&gt;="&amp;Summary!$C$4,A:A,"&lt;="&amp;Summary!$C$5,G:G,"&lt;="&amp;G21)</f>
        <v/>
      </c>
      <c r="I21">
        <f>IF(E21="Car/Van",IF(H21&lt;=10000,0.45,0.25),IF(E21="Motorcycle",0.24,IF(E21="Bicycle",0.20,0)))</f>
        <v/>
      </c>
      <c r="J21" s="4">
        <f>IF(E21="Car/Van",IF(H21&lt;=10000,F21*0.45,IF(H21-F21&gt;=10000,F21*0.25,(10000-(H21-F21))*0.45 + (F21-(10000-(H21-F21)))*0.25))),IF(E21="Motorcycle",F21*0.24,IF(E21="Bicycle",F21*0.20,0)))</f>
        <v/>
      </c>
      <c r="K21" s="4" t="n"/>
      <c r="L21" s="4">
        <f>MAX(0,J21-K21)</f>
        <v/>
      </c>
    </row>
    <row r="22">
      <c r="A22" s="2" t="n"/>
      <c r="F22" s="3" t="n"/>
      <c r="G22" t="n">
        <v>21</v>
      </c>
      <c r="H22">
        <f>SUMIFS(F:F,E:E,"Car/Van",A:A,"&gt;="&amp;Summary!$C$4,A:A,"&lt;="&amp;Summary!$C$5,G:G,"&lt;="&amp;G22)</f>
        <v/>
      </c>
      <c r="I22">
        <f>IF(E22="Car/Van",IF(H22&lt;=10000,0.45,0.25),IF(E22="Motorcycle",0.24,IF(E22="Bicycle",0.20,0)))</f>
        <v/>
      </c>
      <c r="J22" s="4">
        <f>IF(E22="Car/Van",IF(H22&lt;=10000,F22*0.45,IF(H22-F22&gt;=10000,F22*0.25,(10000-(H22-F22))*0.45 + (F22-(10000-(H22-F22)))*0.25))),IF(E22="Motorcycle",F22*0.24,IF(E22="Bicycle",F22*0.20,0)))</f>
        <v/>
      </c>
      <c r="K22" s="4" t="n"/>
      <c r="L22" s="4">
        <f>MAX(0,J22-K22)</f>
        <v/>
      </c>
    </row>
    <row r="23">
      <c r="A23" s="2" t="n"/>
      <c r="F23" s="3" t="n"/>
      <c r="G23" t="n">
        <v>22</v>
      </c>
      <c r="H23">
        <f>SUMIFS(F:F,E:E,"Car/Van",A:A,"&gt;="&amp;Summary!$C$4,A:A,"&lt;="&amp;Summary!$C$5,G:G,"&lt;="&amp;G23)</f>
        <v/>
      </c>
      <c r="I23">
        <f>IF(E23="Car/Van",IF(H23&lt;=10000,0.45,0.25),IF(E23="Motorcycle",0.24,IF(E23="Bicycle",0.20,0)))</f>
        <v/>
      </c>
      <c r="J23" s="4">
        <f>IF(E23="Car/Van",IF(H23&lt;=10000,F23*0.45,IF(H23-F23&gt;=10000,F23*0.25,(10000-(H23-F23))*0.45 + (F23-(10000-(H23-F23)))*0.25))),IF(E23="Motorcycle",F23*0.24,IF(E23="Bicycle",F23*0.20,0)))</f>
        <v/>
      </c>
      <c r="K23" s="4" t="n"/>
      <c r="L23" s="4">
        <f>MAX(0,J23-K23)</f>
        <v/>
      </c>
    </row>
    <row r="24">
      <c r="A24" s="2" t="n"/>
      <c r="F24" s="3" t="n"/>
      <c r="G24" t="n">
        <v>23</v>
      </c>
      <c r="H24">
        <f>SUMIFS(F:F,E:E,"Car/Van",A:A,"&gt;="&amp;Summary!$C$4,A:A,"&lt;="&amp;Summary!$C$5,G:G,"&lt;="&amp;G24)</f>
        <v/>
      </c>
      <c r="I24">
        <f>IF(E24="Car/Van",IF(H24&lt;=10000,0.45,0.25),IF(E24="Motorcycle",0.24,IF(E24="Bicycle",0.20,0)))</f>
        <v/>
      </c>
      <c r="J24" s="4">
        <f>IF(E24="Car/Van",IF(H24&lt;=10000,F24*0.45,IF(H24-F24&gt;=10000,F24*0.25,(10000-(H24-F24))*0.45 + (F24-(10000-(H24-F24)))*0.25))),IF(E24="Motorcycle",F24*0.24,IF(E24="Bicycle",F24*0.20,0)))</f>
        <v/>
      </c>
      <c r="K24" s="4" t="n"/>
      <c r="L24" s="4">
        <f>MAX(0,J24-K24)</f>
        <v/>
      </c>
    </row>
    <row r="25">
      <c r="A25" s="2" t="n"/>
      <c r="F25" s="3" t="n"/>
      <c r="G25" t="n">
        <v>24</v>
      </c>
      <c r="H25">
        <f>SUMIFS(F:F,E:E,"Car/Van",A:A,"&gt;="&amp;Summary!$C$4,A:A,"&lt;="&amp;Summary!$C$5,G:G,"&lt;="&amp;G25)</f>
        <v/>
      </c>
      <c r="I25">
        <f>IF(E25="Car/Van",IF(H25&lt;=10000,0.45,0.25),IF(E25="Motorcycle",0.24,IF(E25="Bicycle",0.20,0)))</f>
        <v/>
      </c>
      <c r="J25" s="4">
        <f>IF(E25="Car/Van",IF(H25&lt;=10000,F25*0.45,IF(H25-F25&gt;=10000,F25*0.25,(10000-(H25-F25))*0.45 + (F25-(10000-(H25-F25)))*0.25))),IF(E25="Motorcycle",F25*0.24,IF(E25="Bicycle",F25*0.20,0)))</f>
        <v/>
      </c>
      <c r="K25" s="4" t="n"/>
      <c r="L25" s="4">
        <f>MAX(0,J25-K25)</f>
        <v/>
      </c>
    </row>
    <row r="26">
      <c r="A26" s="2" t="n"/>
      <c r="F26" s="3" t="n"/>
      <c r="G26" t="n">
        <v>25</v>
      </c>
      <c r="H26">
        <f>SUMIFS(F:F,E:E,"Car/Van",A:A,"&gt;="&amp;Summary!$C$4,A:A,"&lt;="&amp;Summary!$C$5,G:G,"&lt;="&amp;G26)</f>
        <v/>
      </c>
      <c r="I26">
        <f>IF(E26="Car/Van",IF(H26&lt;=10000,0.45,0.25),IF(E26="Motorcycle",0.24,IF(E26="Bicycle",0.20,0)))</f>
        <v/>
      </c>
      <c r="J26" s="4">
        <f>IF(E26="Car/Van",IF(H26&lt;=10000,F26*0.45,IF(H26-F26&gt;=10000,F26*0.25,(10000-(H26-F26))*0.45 + (F26-(10000-(H26-F26)))*0.25))),IF(E26="Motorcycle",F26*0.24,IF(E26="Bicycle",F26*0.20,0)))</f>
        <v/>
      </c>
      <c r="K26" s="4" t="n"/>
      <c r="L26" s="4">
        <f>MAX(0,J26-K26)</f>
        <v/>
      </c>
    </row>
    <row r="27">
      <c r="A27" s="2" t="n"/>
      <c r="F27" s="3" t="n"/>
      <c r="G27" t="n">
        <v>26</v>
      </c>
      <c r="H27">
        <f>SUMIFS(F:F,E:E,"Car/Van",A:A,"&gt;="&amp;Summary!$C$4,A:A,"&lt;="&amp;Summary!$C$5,G:G,"&lt;="&amp;G27)</f>
        <v/>
      </c>
      <c r="I27">
        <f>IF(E27="Car/Van",IF(H27&lt;=10000,0.45,0.25),IF(E27="Motorcycle",0.24,IF(E27="Bicycle",0.20,0)))</f>
        <v/>
      </c>
      <c r="J27" s="4">
        <f>IF(E27="Car/Van",IF(H27&lt;=10000,F27*0.45,IF(H27-F27&gt;=10000,F27*0.25,(10000-(H27-F27))*0.45 + (F27-(10000-(H27-F27)))*0.25))),IF(E27="Motorcycle",F27*0.24,IF(E27="Bicycle",F27*0.20,0)))</f>
        <v/>
      </c>
      <c r="K27" s="4" t="n"/>
      <c r="L27" s="4">
        <f>MAX(0,J27-K27)</f>
        <v/>
      </c>
    </row>
    <row r="28">
      <c r="A28" s="2" t="n"/>
      <c r="F28" s="3" t="n"/>
      <c r="G28" t="n">
        <v>27</v>
      </c>
      <c r="H28">
        <f>SUMIFS(F:F,E:E,"Car/Van",A:A,"&gt;="&amp;Summary!$C$4,A:A,"&lt;="&amp;Summary!$C$5,G:G,"&lt;="&amp;G28)</f>
        <v/>
      </c>
      <c r="I28">
        <f>IF(E28="Car/Van",IF(H28&lt;=10000,0.45,0.25),IF(E28="Motorcycle",0.24,IF(E28="Bicycle",0.20,0)))</f>
        <v/>
      </c>
      <c r="J28" s="4">
        <f>IF(E28="Car/Van",IF(H28&lt;=10000,F28*0.45,IF(H28-F28&gt;=10000,F28*0.25,(10000-(H28-F28))*0.45 + (F28-(10000-(H28-F28)))*0.25))),IF(E28="Motorcycle",F28*0.24,IF(E28="Bicycle",F28*0.20,0)))</f>
        <v/>
      </c>
      <c r="K28" s="4" t="n"/>
      <c r="L28" s="4">
        <f>MAX(0,J28-K28)</f>
        <v/>
      </c>
    </row>
    <row r="29">
      <c r="A29" s="2" t="n"/>
      <c r="F29" s="3" t="n"/>
      <c r="G29" t="n">
        <v>28</v>
      </c>
      <c r="H29">
        <f>SUMIFS(F:F,E:E,"Car/Van",A:A,"&gt;="&amp;Summary!$C$4,A:A,"&lt;="&amp;Summary!$C$5,G:G,"&lt;="&amp;G29)</f>
        <v/>
      </c>
      <c r="I29">
        <f>IF(E29="Car/Van",IF(H29&lt;=10000,0.45,0.25),IF(E29="Motorcycle",0.24,IF(E29="Bicycle",0.20,0)))</f>
        <v/>
      </c>
      <c r="J29" s="4">
        <f>IF(E29="Car/Van",IF(H29&lt;=10000,F29*0.45,IF(H29-F29&gt;=10000,F29*0.25,(10000-(H29-F29))*0.45 + (F29-(10000-(H29-F29)))*0.25))),IF(E29="Motorcycle",F29*0.24,IF(E29="Bicycle",F29*0.20,0)))</f>
        <v/>
      </c>
      <c r="K29" s="4" t="n"/>
      <c r="L29" s="4">
        <f>MAX(0,J29-K29)</f>
        <v/>
      </c>
    </row>
    <row r="30">
      <c r="A30" s="2" t="n"/>
      <c r="F30" s="3" t="n"/>
      <c r="G30" t="n">
        <v>29</v>
      </c>
      <c r="H30">
        <f>SUMIFS(F:F,E:E,"Car/Van",A:A,"&gt;="&amp;Summary!$C$4,A:A,"&lt;="&amp;Summary!$C$5,G:G,"&lt;="&amp;G30)</f>
        <v/>
      </c>
      <c r="I30">
        <f>IF(E30="Car/Van",IF(H30&lt;=10000,0.45,0.25),IF(E30="Motorcycle",0.24,IF(E30="Bicycle",0.20,0)))</f>
        <v/>
      </c>
      <c r="J30" s="4">
        <f>IF(E30="Car/Van",IF(H30&lt;=10000,F30*0.45,IF(H30-F30&gt;=10000,F30*0.25,(10000-(H30-F30))*0.45 + (F30-(10000-(H30-F30)))*0.25))),IF(E30="Motorcycle",F30*0.24,IF(E30="Bicycle",F30*0.20,0)))</f>
        <v/>
      </c>
      <c r="K30" s="4" t="n"/>
      <c r="L30" s="4">
        <f>MAX(0,J30-K30)</f>
        <v/>
      </c>
    </row>
    <row r="31">
      <c r="A31" s="2" t="n"/>
      <c r="F31" s="3" t="n"/>
      <c r="G31" t="n">
        <v>30</v>
      </c>
      <c r="H31">
        <f>SUMIFS(F:F,E:E,"Car/Van",A:A,"&gt;="&amp;Summary!$C$4,A:A,"&lt;="&amp;Summary!$C$5,G:G,"&lt;="&amp;G31)</f>
        <v/>
      </c>
      <c r="I31">
        <f>IF(E31="Car/Van",IF(H31&lt;=10000,0.45,0.25),IF(E31="Motorcycle",0.24,IF(E31="Bicycle",0.20,0)))</f>
        <v/>
      </c>
      <c r="J31" s="4">
        <f>IF(E31="Car/Van",IF(H31&lt;=10000,F31*0.45,IF(H31-F31&gt;=10000,F31*0.25,(10000-(H31-F31))*0.45 + (F31-(10000-(H31-F31)))*0.25))),IF(E31="Motorcycle",F31*0.24,IF(E31="Bicycle",F31*0.20,0)))</f>
        <v/>
      </c>
      <c r="K31" s="4" t="n"/>
      <c r="L31" s="4">
        <f>MAX(0,J31-K31)</f>
        <v/>
      </c>
    </row>
    <row r="32">
      <c r="A32" s="2" t="n"/>
      <c r="F32" s="3" t="n"/>
      <c r="G32" t="n">
        <v>31</v>
      </c>
      <c r="H32">
        <f>SUMIFS(F:F,E:E,"Car/Van",A:A,"&gt;="&amp;Summary!$C$4,A:A,"&lt;="&amp;Summary!$C$5,G:G,"&lt;="&amp;G32)</f>
        <v/>
      </c>
      <c r="I32">
        <f>IF(E32="Car/Van",IF(H32&lt;=10000,0.45,0.25),IF(E32="Motorcycle",0.24,IF(E32="Bicycle",0.20,0)))</f>
        <v/>
      </c>
      <c r="J32" s="4">
        <f>IF(E32="Car/Van",IF(H32&lt;=10000,F32*0.45,IF(H32-F32&gt;=10000,F32*0.25,(10000-(H32-F32))*0.45 + (F32-(10000-(H32-F32)))*0.25))),IF(E32="Motorcycle",F32*0.24,IF(E32="Bicycle",F32*0.20,0)))</f>
        <v/>
      </c>
      <c r="K32" s="4" t="n"/>
      <c r="L32" s="4">
        <f>MAX(0,J32-K32)</f>
        <v/>
      </c>
    </row>
    <row r="33">
      <c r="A33" s="2" t="n"/>
      <c r="F33" s="3" t="n"/>
      <c r="G33" t="n">
        <v>32</v>
      </c>
      <c r="H33">
        <f>SUMIFS(F:F,E:E,"Car/Van",A:A,"&gt;="&amp;Summary!$C$4,A:A,"&lt;="&amp;Summary!$C$5,G:G,"&lt;="&amp;G33)</f>
        <v/>
      </c>
      <c r="I33">
        <f>IF(E33="Car/Van",IF(H33&lt;=10000,0.45,0.25),IF(E33="Motorcycle",0.24,IF(E33="Bicycle",0.20,0)))</f>
        <v/>
      </c>
      <c r="J33" s="4">
        <f>IF(E33="Car/Van",IF(H33&lt;=10000,F33*0.45,IF(H33-F33&gt;=10000,F33*0.25,(10000-(H33-F33))*0.45 + (F33-(10000-(H33-F33)))*0.25))),IF(E33="Motorcycle",F33*0.24,IF(E33="Bicycle",F33*0.20,0)))</f>
        <v/>
      </c>
      <c r="K33" s="4" t="n"/>
      <c r="L33" s="4">
        <f>MAX(0,J33-K33)</f>
        <v/>
      </c>
    </row>
    <row r="34">
      <c r="A34" s="2" t="n"/>
      <c r="F34" s="3" t="n"/>
      <c r="G34" t="n">
        <v>33</v>
      </c>
      <c r="H34">
        <f>SUMIFS(F:F,E:E,"Car/Van",A:A,"&gt;="&amp;Summary!$C$4,A:A,"&lt;="&amp;Summary!$C$5,G:G,"&lt;="&amp;G34)</f>
        <v/>
      </c>
      <c r="I34">
        <f>IF(E34="Car/Van",IF(H34&lt;=10000,0.45,0.25),IF(E34="Motorcycle",0.24,IF(E34="Bicycle",0.20,0)))</f>
        <v/>
      </c>
      <c r="J34" s="4">
        <f>IF(E34="Car/Van",IF(H34&lt;=10000,F34*0.45,IF(H34-F34&gt;=10000,F34*0.25,(10000-(H34-F34))*0.45 + (F34-(10000-(H34-F34)))*0.25))),IF(E34="Motorcycle",F34*0.24,IF(E34="Bicycle",F34*0.20,0)))</f>
        <v/>
      </c>
      <c r="K34" s="4" t="n"/>
      <c r="L34" s="4">
        <f>MAX(0,J34-K34)</f>
        <v/>
      </c>
    </row>
    <row r="35">
      <c r="A35" s="2" t="n"/>
      <c r="F35" s="3" t="n"/>
      <c r="G35" t="n">
        <v>34</v>
      </c>
      <c r="H35">
        <f>SUMIFS(F:F,E:E,"Car/Van",A:A,"&gt;="&amp;Summary!$C$4,A:A,"&lt;="&amp;Summary!$C$5,G:G,"&lt;="&amp;G35)</f>
        <v/>
      </c>
      <c r="I35">
        <f>IF(E35="Car/Van",IF(H35&lt;=10000,0.45,0.25),IF(E35="Motorcycle",0.24,IF(E35="Bicycle",0.20,0)))</f>
        <v/>
      </c>
      <c r="J35" s="4">
        <f>IF(E35="Car/Van",IF(H35&lt;=10000,F35*0.45,IF(H35-F35&gt;=10000,F35*0.25,(10000-(H35-F35))*0.45 + (F35-(10000-(H35-F35)))*0.25))),IF(E35="Motorcycle",F35*0.24,IF(E35="Bicycle",F35*0.20,0)))</f>
        <v/>
      </c>
      <c r="K35" s="4" t="n"/>
      <c r="L35" s="4">
        <f>MAX(0,J35-K35)</f>
        <v/>
      </c>
    </row>
    <row r="36">
      <c r="A36" s="2" t="n"/>
      <c r="F36" s="3" t="n"/>
      <c r="G36" t="n">
        <v>35</v>
      </c>
      <c r="H36">
        <f>SUMIFS(F:F,E:E,"Car/Van",A:A,"&gt;="&amp;Summary!$C$4,A:A,"&lt;="&amp;Summary!$C$5,G:G,"&lt;="&amp;G36)</f>
        <v/>
      </c>
      <c r="I36">
        <f>IF(E36="Car/Van",IF(H36&lt;=10000,0.45,0.25),IF(E36="Motorcycle",0.24,IF(E36="Bicycle",0.20,0)))</f>
        <v/>
      </c>
      <c r="J36" s="4">
        <f>IF(E36="Car/Van",IF(H36&lt;=10000,F36*0.45,IF(H36-F36&gt;=10000,F36*0.25,(10000-(H36-F36))*0.45 + (F36-(10000-(H36-F36)))*0.25))),IF(E36="Motorcycle",F36*0.24,IF(E36="Bicycle",F36*0.20,0)))</f>
        <v/>
      </c>
      <c r="K36" s="4" t="n"/>
      <c r="L36" s="4">
        <f>MAX(0,J36-K36)</f>
        <v/>
      </c>
    </row>
    <row r="37">
      <c r="A37" s="2" t="n"/>
      <c r="F37" s="3" t="n"/>
      <c r="G37" t="n">
        <v>36</v>
      </c>
      <c r="H37">
        <f>SUMIFS(F:F,E:E,"Car/Van",A:A,"&gt;="&amp;Summary!$C$4,A:A,"&lt;="&amp;Summary!$C$5,G:G,"&lt;="&amp;G37)</f>
        <v/>
      </c>
      <c r="I37">
        <f>IF(E37="Car/Van",IF(H37&lt;=10000,0.45,0.25),IF(E37="Motorcycle",0.24,IF(E37="Bicycle",0.20,0)))</f>
        <v/>
      </c>
      <c r="J37" s="4">
        <f>IF(E37="Car/Van",IF(H37&lt;=10000,F37*0.45,IF(H37-F37&gt;=10000,F37*0.25,(10000-(H37-F37))*0.45 + (F37-(10000-(H37-F37)))*0.25))),IF(E37="Motorcycle",F37*0.24,IF(E37="Bicycle",F37*0.20,0)))</f>
        <v/>
      </c>
      <c r="K37" s="4" t="n"/>
      <c r="L37" s="4">
        <f>MAX(0,J37-K37)</f>
        <v/>
      </c>
    </row>
    <row r="38">
      <c r="A38" s="2" t="n"/>
      <c r="F38" s="3" t="n"/>
      <c r="G38" t="n">
        <v>37</v>
      </c>
      <c r="H38">
        <f>SUMIFS(F:F,E:E,"Car/Van",A:A,"&gt;="&amp;Summary!$C$4,A:A,"&lt;="&amp;Summary!$C$5,G:G,"&lt;="&amp;G38)</f>
        <v/>
      </c>
      <c r="I38">
        <f>IF(E38="Car/Van",IF(H38&lt;=10000,0.45,0.25),IF(E38="Motorcycle",0.24,IF(E38="Bicycle",0.20,0)))</f>
        <v/>
      </c>
      <c r="J38" s="4">
        <f>IF(E38="Car/Van",IF(H38&lt;=10000,F38*0.45,IF(H38-F38&gt;=10000,F38*0.25,(10000-(H38-F38))*0.45 + (F38-(10000-(H38-F38)))*0.25))),IF(E38="Motorcycle",F38*0.24,IF(E38="Bicycle",F38*0.20,0)))</f>
        <v/>
      </c>
      <c r="K38" s="4" t="n"/>
      <c r="L38" s="4">
        <f>MAX(0,J38-K38)</f>
        <v/>
      </c>
    </row>
    <row r="39">
      <c r="A39" s="2" t="n"/>
      <c r="F39" s="3" t="n"/>
      <c r="G39" t="n">
        <v>38</v>
      </c>
      <c r="H39">
        <f>SUMIFS(F:F,E:E,"Car/Van",A:A,"&gt;="&amp;Summary!$C$4,A:A,"&lt;="&amp;Summary!$C$5,G:G,"&lt;="&amp;G39)</f>
        <v/>
      </c>
      <c r="I39">
        <f>IF(E39="Car/Van",IF(H39&lt;=10000,0.45,0.25),IF(E39="Motorcycle",0.24,IF(E39="Bicycle",0.20,0)))</f>
        <v/>
      </c>
      <c r="J39" s="4">
        <f>IF(E39="Car/Van",IF(H39&lt;=10000,F39*0.45,IF(H39-F39&gt;=10000,F39*0.25,(10000-(H39-F39))*0.45 + (F39-(10000-(H39-F39)))*0.25))),IF(E39="Motorcycle",F39*0.24,IF(E39="Bicycle",F39*0.20,0)))</f>
        <v/>
      </c>
      <c r="K39" s="4" t="n"/>
      <c r="L39" s="4">
        <f>MAX(0,J39-K39)</f>
        <v/>
      </c>
    </row>
    <row r="40">
      <c r="A40" s="2" t="n"/>
      <c r="F40" s="3" t="n"/>
      <c r="G40" t="n">
        <v>39</v>
      </c>
      <c r="H40">
        <f>SUMIFS(F:F,E:E,"Car/Van",A:A,"&gt;="&amp;Summary!$C$4,A:A,"&lt;="&amp;Summary!$C$5,G:G,"&lt;="&amp;G40)</f>
        <v/>
      </c>
      <c r="I40">
        <f>IF(E40="Car/Van",IF(H40&lt;=10000,0.45,0.25),IF(E40="Motorcycle",0.24,IF(E40="Bicycle",0.20,0)))</f>
        <v/>
      </c>
      <c r="J40" s="4">
        <f>IF(E40="Car/Van",IF(H40&lt;=10000,F40*0.45,IF(H40-F40&gt;=10000,F40*0.25,(10000-(H40-F40))*0.45 + (F40-(10000-(H40-F40)))*0.25))),IF(E40="Motorcycle",F40*0.24,IF(E40="Bicycle",F40*0.20,0)))</f>
        <v/>
      </c>
      <c r="K40" s="4" t="n"/>
      <c r="L40" s="4">
        <f>MAX(0,J40-K40)</f>
        <v/>
      </c>
    </row>
    <row r="41">
      <c r="A41" s="2" t="n"/>
      <c r="F41" s="3" t="n"/>
      <c r="G41" t="n">
        <v>40</v>
      </c>
      <c r="H41">
        <f>SUMIFS(F:F,E:E,"Car/Van",A:A,"&gt;="&amp;Summary!$C$4,A:A,"&lt;="&amp;Summary!$C$5,G:G,"&lt;="&amp;G41)</f>
        <v/>
      </c>
      <c r="I41">
        <f>IF(E41="Car/Van",IF(H41&lt;=10000,0.45,0.25),IF(E41="Motorcycle",0.24,IF(E41="Bicycle",0.20,0)))</f>
        <v/>
      </c>
      <c r="J41" s="4">
        <f>IF(E41="Car/Van",IF(H41&lt;=10000,F41*0.45,IF(H41-F41&gt;=10000,F41*0.25,(10000-(H41-F41))*0.45 + (F41-(10000-(H41-F41)))*0.25))),IF(E41="Motorcycle",F41*0.24,IF(E41="Bicycle",F41*0.20,0)))</f>
        <v/>
      </c>
      <c r="K41" s="4" t="n"/>
      <c r="L41" s="4">
        <f>MAX(0,J41-K41)</f>
        <v/>
      </c>
    </row>
    <row r="42">
      <c r="A42" s="2" t="n"/>
      <c r="F42" s="3" t="n"/>
      <c r="G42" t="n">
        <v>41</v>
      </c>
      <c r="H42">
        <f>SUMIFS(F:F,E:E,"Car/Van",A:A,"&gt;="&amp;Summary!$C$4,A:A,"&lt;="&amp;Summary!$C$5,G:G,"&lt;="&amp;G42)</f>
        <v/>
      </c>
      <c r="I42">
        <f>IF(E42="Car/Van",IF(H42&lt;=10000,0.45,0.25),IF(E42="Motorcycle",0.24,IF(E42="Bicycle",0.20,0)))</f>
        <v/>
      </c>
      <c r="J42" s="4">
        <f>IF(E42="Car/Van",IF(H42&lt;=10000,F42*0.45,IF(H42-F42&gt;=10000,F42*0.25,(10000-(H42-F42))*0.45 + (F42-(10000-(H42-F42)))*0.25))),IF(E42="Motorcycle",F42*0.24,IF(E42="Bicycle",F42*0.20,0)))</f>
        <v/>
      </c>
      <c r="K42" s="4" t="n"/>
      <c r="L42" s="4">
        <f>MAX(0,J42-K42)</f>
        <v/>
      </c>
    </row>
    <row r="43">
      <c r="A43" s="2" t="n"/>
      <c r="F43" s="3" t="n"/>
      <c r="G43" t="n">
        <v>42</v>
      </c>
      <c r="H43">
        <f>SUMIFS(F:F,E:E,"Car/Van",A:A,"&gt;="&amp;Summary!$C$4,A:A,"&lt;="&amp;Summary!$C$5,G:G,"&lt;="&amp;G43)</f>
        <v/>
      </c>
      <c r="I43">
        <f>IF(E43="Car/Van",IF(H43&lt;=10000,0.45,0.25),IF(E43="Motorcycle",0.24,IF(E43="Bicycle",0.20,0)))</f>
        <v/>
      </c>
      <c r="J43" s="4">
        <f>IF(E43="Car/Van",IF(H43&lt;=10000,F43*0.45,IF(H43-F43&gt;=10000,F43*0.25,(10000-(H43-F43))*0.45 + (F43-(10000-(H43-F43)))*0.25))),IF(E43="Motorcycle",F43*0.24,IF(E43="Bicycle",F43*0.20,0)))</f>
        <v/>
      </c>
      <c r="K43" s="4" t="n"/>
      <c r="L43" s="4">
        <f>MAX(0,J43-K43)</f>
        <v/>
      </c>
    </row>
    <row r="44">
      <c r="A44" s="2" t="n"/>
      <c r="F44" s="3" t="n"/>
      <c r="G44" t="n">
        <v>43</v>
      </c>
      <c r="H44">
        <f>SUMIFS(F:F,E:E,"Car/Van",A:A,"&gt;="&amp;Summary!$C$4,A:A,"&lt;="&amp;Summary!$C$5,G:G,"&lt;="&amp;G44)</f>
        <v/>
      </c>
      <c r="I44">
        <f>IF(E44="Car/Van",IF(H44&lt;=10000,0.45,0.25),IF(E44="Motorcycle",0.24,IF(E44="Bicycle",0.20,0)))</f>
        <v/>
      </c>
      <c r="J44" s="4">
        <f>IF(E44="Car/Van",IF(H44&lt;=10000,F44*0.45,IF(H44-F44&gt;=10000,F44*0.25,(10000-(H44-F44))*0.45 + (F44-(10000-(H44-F44)))*0.25))),IF(E44="Motorcycle",F44*0.24,IF(E44="Bicycle",F44*0.20,0)))</f>
        <v/>
      </c>
      <c r="K44" s="4" t="n"/>
      <c r="L44" s="4">
        <f>MAX(0,J44-K44)</f>
        <v/>
      </c>
    </row>
    <row r="45">
      <c r="A45" s="2" t="n"/>
      <c r="F45" s="3" t="n"/>
      <c r="G45" t="n">
        <v>44</v>
      </c>
      <c r="H45">
        <f>SUMIFS(F:F,E:E,"Car/Van",A:A,"&gt;="&amp;Summary!$C$4,A:A,"&lt;="&amp;Summary!$C$5,G:G,"&lt;="&amp;G45)</f>
        <v/>
      </c>
      <c r="I45">
        <f>IF(E45="Car/Van",IF(H45&lt;=10000,0.45,0.25),IF(E45="Motorcycle",0.24,IF(E45="Bicycle",0.20,0)))</f>
        <v/>
      </c>
      <c r="J45" s="4">
        <f>IF(E45="Car/Van",IF(H45&lt;=10000,F45*0.45,IF(H45-F45&gt;=10000,F45*0.25,(10000-(H45-F45))*0.45 + (F45-(10000-(H45-F45)))*0.25))),IF(E45="Motorcycle",F45*0.24,IF(E45="Bicycle",F45*0.20,0)))</f>
        <v/>
      </c>
      <c r="K45" s="4" t="n"/>
      <c r="L45" s="4">
        <f>MAX(0,J45-K45)</f>
        <v/>
      </c>
    </row>
    <row r="46">
      <c r="A46" s="2" t="n"/>
      <c r="F46" s="3" t="n"/>
      <c r="G46" t="n">
        <v>45</v>
      </c>
      <c r="H46">
        <f>SUMIFS(F:F,E:E,"Car/Van",A:A,"&gt;="&amp;Summary!$C$4,A:A,"&lt;="&amp;Summary!$C$5,G:G,"&lt;="&amp;G46)</f>
        <v/>
      </c>
      <c r="I46">
        <f>IF(E46="Car/Van",IF(H46&lt;=10000,0.45,0.25),IF(E46="Motorcycle",0.24,IF(E46="Bicycle",0.20,0)))</f>
        <v/>
      </c>
      <c r="J46" s="4">
        <f>IF(E46="Car/Van",IF(H46&lt;=10000,F46*0.45,IF(H46-F46&gt;=10000,F46*0.25,(10000-(H46-F46))*0.45 + (F46-(10000-(H46-F46)))*0.25))),IF(E46="Motorcycle",F46*0.24,IF(E46="Bicycle",F46*0.20,0)))</f>
        <v/>
      </c>
      <c r="K46" s="4" t="n"/>
      <c r="L46" s="4">
        <f>MAX(0,J46-K46)</f>
        <v/>
      </c>
    </row>
    <row r="47">
      <c r="A47" s="2" t="n"/>
      <c r="F47" s="3" t="n"/>
      <c r="G47" t="n">
        <v>46</v>
      </c>
      <c r="H47">
        <f>SUMIFS(F:F,E:E,"Car/Van",A:A,"&gt;="&amp;Summary!$C$4,A:A,"&lt;="&amp;Summary!$C$5,G:G,"&lt;="&amp;G47)</f>
        <v/>
      </c>
      <c r="I47">
        <f>IF(E47="Car/Van",IF(H47&lt;=10000,0.45,0.25),IF(E47="Motorcycle",0.24,IF(E47="Bicycle",0.20,0)))</f>
        <v/>
      </c>
      <c r="J47" s="4">
        <f>IF(E47="Car/Van",IF(H47&lt;=10000,F47*0.45,IF(H47-F47&gt;=10000,F47*0.25,(10000-(H47-F47))*0.45 + (F47-(10000-(H47-F47)))*0.25))),IF(E47="Motorcycle",F47*0.24,IF(E47="Bicycle",F47*0.20,0)))</f>
        <v/>
      </c>
      <c r="K47" s="4" t="n"/>
      <c r="L47" s="4">
        <f>MAX(0,J47-K47)</f>
        <v/>
      </c>
    </row>
    <row r="48">
      <c r="A48" s="2" t="n"/>
      <c r="F48" s="3" t="n"/>
      <c r="G48" t="n">
        <v>47</v>
      </c>
      <c r="H48">
        <f>SUMIFS(F:F,E:E,"Car/Van",A:A,"&gt;="&amp;Summary!$C$4,A:A,"&lt;="&amp;Summary!$C$5,G:G,"&lt;="&amp;G48)</f>
        <v/>
      </c>
      <c r="I48">
        <f>IF(E48="Car/Van",IF(H48&lt;=10000,0.45,0.25),IF(E48="Motorcycle",0.24,IF(E48="Bicycle",0.20,0)))</f>
        <v/>
      </c>
      <c r="J48" s="4">
        <f>IF(E48="Car/Van",IF(H48&lt;=10000,F48*0.45,IF(H48-F48&gt;=10000,F48*0.25,(10000-(H48-F48))*0.45 + (F48-(10000-(H48-F48)))*0.25))),IF(E48="Motorcycle",F48*0.24,IF(E48="Bicycle",F48*0.20,0)))</f>
        <v/>
      </c>
      <c r="K48" s="4" t="n"/>
      <c r="L48" s="4">
        <f>MAX(0,J48-K48)</f>
        <v/>
      </c>
    </row>
    <row r="49">
      <c r="A49" s="2" t="n"/>
      <c r="F49" s="3" t="n"/>
      <c r="G49" t="n">
        <v>48</v>
      </c>
      <c r="H49">
        <f>SUMIFS(F:F,E:E,"Car/Van",A:A,"&gt;="&amp;Summary!$C$4,A:A,"&lt;="&amp;Summary!$C$5,G:G,"&lt;="&amp;G49)</f>
        <v/>
      </c>
      <c r="I49">
        <f>IF(E49="Car/Van",IF(H49&lt;=10000,0.45,0.25),IF(E49="Motorcycle",0.24,IF(E49="Bicycle",0.20,0)))</f>
        <v/>
      </c>
      <c r="J49" s="4">
        <f>IF(E49="Car/Van",IF(H49&lt;=10000,F49*0.45,IF(H49-F49&gt;=10000,F49*0.25,(10000-(H49-F49))*0.45 + (F49-(10000-(H49-F49)))*0.25))),IF(E49="Motorcycle",F49*0.24,IF(E49="Bicycle",F49*0.20,0)))</f>
        <v/>
      </c>
      <c r="K49" s="4" t="n"/>
      <c r="L49" s="4">
        <f>MAX(0,J49-K49)</f>
        <v/>
      </c>
    </row>
    <row r="50">
      <c r="A50" s="2" t="n"/>
      <c r="F50" s="3" t="n"/>
      <c r="G50" t="n">
        <v>49</v>
      </c>
      <c r="H50">
        <f>SUMIFS(F:F,E:E,"Car/Van",A:A,"&gt;="&amp;Summary!$C$4,A:A,"&lt;="&amp;Summary!$C$5,G:G,"&lt;="&amp;G50)</f>
        <v/>
      </c>
      <c r="I50">
        <f>IF(E50="Car/Van",IF(H50&lt;=10000,0.45,0.25),IF(E50="Motorcycle",0.24,IF(E50="Bicycle",0.20,0)))</f>
        <v/>
      </c>
      <c r="J50" s="4">
        <f>IF(E50="Car/Van",IF(H50&lt;=10000,F50*0.45,IF(H50-F50&gt;=10000,F50*0.25,(10000-(H50-F50))*0.45 + (F50-(10000-(H50-F50)))*0.25))),IF(E50="Motorcycle",F50*0.24,IF(E50="Bicycle",F50*0.20,0)))</f>
        <v/>
      </c>
      <c r="K50" s="4" t="n"/>
      <c r="L50" s="4">
        <f>MAX(0,J50-K50)</f>
        <v/>
      </c>
    </row>
    <row r="51">
      <c r="A51" s="2" t="n"/>
      <c r="F51" s="3" t="n"/>
      <c r="G51" t="n">
        <v>50</v>
      </c>
      <c r="H51">
        <f>SUMIFS(F:F,E:E,"Car/Van",A:A,"&gt;="&amp;Summary!$C$4,A:A,"&lt;="&amp;Summary!$C$5,G:G,"&lt;="&amp;G51)</f>
        <v/>
      </c>
      <c r="I51">
        <f>IF(E51="Car/Van",IF(H51&lt;=10000,0.45,0.25),IF(E51="Motorcycle",0.24,IF(E51="Bicycle",0.20,0)))</f>
        <v/>
      </c>
      <c r="J51" s="4">
        <f>IF(E51="Car/Van",IF(H51&lt;=10000,F51*0.45,IF(H51-F51&gt;=10000,F51*0.25,(10000-(H51-F51))*0.45 + (F51-(10000-(H51-F51)))*0.25))),IF(E51="Motorcycle",F51*0.24,IF(E51="Bicycle",F51*0.20,0)))</f>
        <v/>
      </c>
      <c r="K51" s="4" t="n"/>
      <c r="L51" s="4">
        <f>MAX(0,J51-K51)</f>
        <v/>
      </c>
    </row>
    <row r="52">
      <c r="A52" s="2" t="n"/>
      <c r="F52" s="3" t="n"/>
      <c r="G52" t="n">
        <v>51</v>
      </c>
      <c r="H52">
        <f>SUMIFS(F:F,E:E,"Car/Van",A:A,"&gt;="&amp;Summary!$C$4,A:A,"&lt;="&amp;Summary!$C$5,G:G,"&lt;="&amp;G52)</f>
        <v/>
      </c>
      <c r="I52">
        <f>IF(E52="Car/Van",IF(H52&lt;=10000,0.45,0.25),IF(E52="Motorcycle",0.24,IF(E52="Bicycle",0.20,0)))</f>
        <v/>
      </c>
      <c r="J52" s="4">
        <f>IF(E52="Car/Van",IF(H52&lt;=10000,F52*0.45,IF(H52-F52&gt;=10000,F52*0.25,(10000-(H52-F52))*0.45 + (F52-(10000-(H52-F52)))*0.25))),IF(E52="Motorcycle",F52*0.24,IF(E52="Bicycle",F52*0.20,0)))</f>
        <v/>
      </c>
      <c r="K52" s="4" t="n"/>
      <c r="L52" s="4">
        <f>MAX(0,J52-K52)</f>
        <v/>
      </c>
    </row>
    <row r="53">
      <c r="A53" s="2" t="n"/>
      <c r="F53" s="3" t="n"/>
      <c r="G53" t="n">
        <v>52</v>
      </c>
      <c r="H53">
        <f>SUMIFS(F:F,E:E,"Car/Van",A:A,"&gt;="&amp;Summary!$C$4,A:A,"&lt;="&amp;Summary!$C$5,G:G,"&lt;="&amp;G53)</f>
        <v/>
      </c>
      <c r="I53">
        <f>IF(E53="Car/Van",IF(H53&lt;=10000,0.45,0.25),IF(E53="Motorcycle",0.24,IF(E53="Bicycle",0.20,0)))</f>
        <v/>
      </c>
      <c r="J53" s="4">
        <f>IF(E53="Car/Van",IF(H53&lt;=10000,F53*0.45,IF(H53-F53&gt;=10000,F53*0.25,(10000-(H53-F53))*0.45 + (F53-(10000-(H53-F53)))*0.25))),IF(E53="Motorcycle",F53*0.24,IF(E53="Bicycle",F53*0.20,0)))</f>
        <v/>
      </c>
      <c r="K53" s="4" t="n"/>
      <c r="L53" s="4">
        <f>MAX(0,J53-K53)</f>
        <v/>
      </c>
    </row>
    <row r="54">
      <c r="A54" s="2" t="n"/>
      <c r="F54" s="3" t="n"/>
      <c r="G54" t="n">
        <v>53</v>
      </c>
      <c r="H54">
        <f>SUMIFS(F:F,E:E,"Car/Van",A:A,"&gt;="&amp;Summary!$C$4,A:A,"&lt;="&amp;Summary!$C$5,G:G,"&lt;="&amp;G54)</f>
        <v/>
      </c>
      <c r="I54">
        <f>IF(E54="Car/Van",IF(H54&lt;=10000,0.45,0.25),IF(E54="Motorcycle",0.24,IF(E54="Bicycle",0.20,0)))</f>
        <v/>
      </c>
      <c r="J54" s="4">
        <f>IF(E54="Car/Van",IF(H54&lt;=10000,F54*0.45,IF(H54-F54&gt;=10000,F54*0.25,(10000-(H54-F54))*0.45 + (F54-(10000-(H54-F54)))*0.25))),IF(E54="Motorcycle",F54*0.24,IF(E54="Bicycle",F54*0.20,0)))</f>
        <v/>
      </c>
      <c r="K54" s="4" t="n"/>
      <c r="L54" s="4">
        <f>MAX(0,J54-K54)</f>
        <v/>
      </c>
    </row>
    <row r="55">
      <c r="A55" s="2" t="n"/>
      <c r="F55" s="3" t="n"/>
      <c r="G55" t="n">
        <v>54</v>
      </c>
      <c r="H55">
        <f>SUMIFS(F:F,E:E,"Car/Van",A:A,"&gt;="&amp;Summary!$C$4,A:A,"&lt;="&amp;Summary!$C$5,G:G,"&lt;="&amp;G55)</f>
        <v/>
      </c>
      <c r="I55">
        <f>IF(E55="Car/Van",IF(H55&lt;=10000,0.45,0.25),IF(E55="Motorcycle",0.24,IF(E55="Bicycle",0.20,0)))</f>
        <v/>
      </c>
      <c r="J55" s="4">
        <f>IF(E55="Car/Van",IF(H55&lt;=10000,F55*0.45,IF(H55-F55&gt;=10000,F55*0.25,(10000-(H55-F55))*0.45 + (F55-(10000-(H55-F55)))*0.25))),IF(E55="Motorcycle",F55*0.24,IF(E55="Bicycle",F55*0.20,0)))</f>
        <v/>
      </c>
      <c r="K55" s="4" t="n"/>
      <c r="L55" s="4">
        <f>MAX(0,J55-K55)</f>
        <v/>
      </c>
    </row>
    <row r="56">
      <c r="A56" s="2" t="n"/>
      <c r="F56" s="3" t="n"/>
      <c r="G56" t="n">
        <v>55</v>
      </c>
      <c r="H56">
        <f>SUMIFS(F:F,E:E,"Car/Van",A:A,"&gt;="&amp;Summary!$C$4,A:A,"&lt;="&amp;Summary!$C$5,G:G,"&lt;="&amp;G56)</f>
        <v/>
      </c>
      <c r="I56">
        <f>IF(E56="Car/Van",IF(H56&lt;=10000,0.45,0.25),IF(E56="Motorcycle",0.24,IF(E56="Bicycle",0.20,0)))</f>
        <v/>
      </c>
      <c r="J56" s="4">
        <f>IF(E56="Car/Van",IF(H56&lt;=10000,F56*0.45,IF(H56-F56&gt;=10000,F56*0.25,(10000-(H56-F56))*0.45 + (F56-(10000-(H56-F56)))*0.25))),IF(E56="Motorcycle",F56*0.24,IF(E56="Bicycle",F56*0.20,0)))</f>
        <v/>
      </c>
      <c r="K56" s="4" t="n"/>
      <c r="L56" s="4">
        <f>MAX(0,J56-K56)</f>
        <v/>
      </c>
    </row>
    <row r="57">
      <c r="A57" s="2" t="n"/>
      <c r="F57" s="3" t="n"/>
      <c r="G57" t="n">
        <v>56</v>
      </c>
      <c r="H57">
        <f>SUMIFS(F:F,E:E,"Car/Van",A:A,"&gt;="&amp;Summary!$C$4,A:A,"&lt;="&amp;Summary!$C$5,G:G,"&lt;="&amp;G57)</f>
        <v/>
      </c>
      <c r="I57">
        <f>IF(E57="Car/Van",IF(H57&lt;=10000,0.45,0.25),IF(E57="Motorcycle",0.24,IF(E57="Bicycle",0.20,0)))</f>
        <v/>
      </c>
      <c r="J57" s="4">
        <f>IF(E57="Car/Van",IF(H57&lt;=10000,F57*0.45,IF(H57-F57&gt;=10000,F57*0.25,(10000-(H57-F57))*0.45 + (F57-(10000-(H57-F57)))*0.25))),IF(E57="Motorcycle",F57*0.24,IF(E57="Bicycle",F57*0.20,0)))</f>
        <v/>
      </c>
      <c r="K57" s="4" t="n"/>
      <c r="L57" s="4">
        <f>MAX(0,J57-K57)</f>
        <v/>
      </c>
    </row>
    <row r="58">
      <c r="A58" s="2" t="n"/>
      <c r="F58" s="3" t="n"/>
      <c r="G58" t="n">
        <v>57</v>
      </c>
      <c r="H58">
        <f>SUMIFS(F:F,E:E,"Car/Van",A:A,"&gt;="&amp;Summary!$C$4,A:A,"&lt;="&amp;Summary!$C$5,G:G,"&lt;="&amp;G58)</f>
        <v/>
      </c>
      <c r="I58">
        <f>IF(E58="Car/Van",IF(H58&lt;=10000,0.45,0.25),IF(E58="Motorcycle",0.24,IF(E58="Bicycle",0.20,0)))</f>
        <v/>
      </c>
      <c r="J58" s="4">
        <f>IF(E58="Car/Van",IF(H58&lt;=10000,F58*0.45,IF(H58-F58&gt;=10000,F58*0.25,(10000-(H58-F58))*0.45 + (F58-(10000-(H58-F58)))*0.25))),IF(E58="Motorcycle",F58*0.24,IF(E58="Bicycle",F58*0.20,0)))</f>
        <v/>
      </c>
      <c r="K58" s="4" t="n"/>
      <c r="L58" s="4">
        <f>MAX(0,J58-K58)</f>
        <v/>
      </c>
    </row>
    <row r="59">
      <c r="A59" s="2" t="n"/>
      <c r="F59" s="3" t="n"/>
      <c r="G59" t="n">
        <v>58</v>
      </c>
      <c r="H59">
        <f>SUMIFS(F:F,E:E,"Car/Van",A:A,"&gt;="&amp;Summary!$C$4,A:A,"&lt;="&amp;Summary!$C$5,G:G,"&lt;="&amp;G59)</f>
        <v/>
      </c>
      <c r="I59">
        <f>IF(E59="Car/Van",IF(H59&lt;=10000,0.45,0.25),IF(E59="Motorcycle",0.24,IF(E59="Bicycle",0.20,0)))</f>
        <v/>
      </c>
      <c r="J59" s="4">
        <f>IF(E59="Car/Van",IF(H59&lt;=10000,F59*0.45,IF(H59-F59&gt;=10000,F59*0.25,(10000-(H59-F59))*0.45 + (F59-(10000-(H59-F59)))*0.25))),IF(E59="Motorcycle",F59*0.24,IF(E59="Bicycle",F59*0.20,0)))</f>
        <v/>
      </c>
      <c r="K59" s="4" t="n"/>
      <c r="L59" s="4">
        <f>MAX(0,J59-K59)</f>
        <v/>
      </c>
    </row>
    <row r="60">
      <c r="A60" s="2" t="n"/>
      <c r="F60" s="3" t="n"/>
      <c r="G60" t="n">
        <v>59</v>
      </c>
      <c r="H60">
        <f>SUMIFS(F:F,E:E,"Car/Van",A:A,"&gt;="&amp;Summary!$C$4,A:A,"&lt;="&amp;Summary!$C$5,G:G,"&lt;="&amp;G60)</f>
        <v/>
      </c>
      <c r="I60">
        <f>IF(E60="Car/Van",IF(H60&lt;=10000,0.45,0.25),IF(E60="Motorcycle",0.24,IF(E60="Bicycle",0.20,0)))</f>
        <v/>
      </c>
      <c r="J60" s="4">
        <f>IF(E60="Car/Van",IF(H60&lt;=10000,F60*0.45,IF(H60-F60&gt;=10000,F60*0.25,(10000-(H60-F60))*0.45 + (F60-(10000-(H60-F60)))*0.25))),IF(E60="Motorcycle",F60*0.24,IF(E60="Bicycle",F60*0.20,0)))</f>
        <v/>
      </c>
      <c r="K60" s="4" t="n"/>
      <c r="L60" s="4">
        <f>MAX(0,J60-K60)</f>
        <v/>
      </c>
    </row>
    <row r="61">
      <c r="A61" s="2" t="n"/>
      <c r="F61" s="3" t="n"/>
      <c r="G61" t="n">
        <v>60</v>
      </c>
      <c r="H61">
        <f>SUMIFS(F:F,E:E,"Car/Van",A:A,"&gt;="&amp;Summary!$C$4,A:A,"&lt;="&amp;Summary!$C$5,G:G,"&lt;="&amp;G61)</f>
        <v/>
      </c>
      <c r="I61">
        <f>IF(E61="Car/Van",IF(H61&lt;=10000,0.45,0.25),IF(E61="Motorcycle",0.24,IF(E61="Bicycle",0.20,0)))</f>
        <v/>
      </c>
      <c r="J61" s="4">
        <f>IF(E61="Car/Van",IF(H61&lt;=10000,F61*0.45,IF(H61-F61&gt;=10000,F61*0.25,(10000-(H61-F61))*0.45 + (F61-(10000-(H61-F61)))*0.25))),IF(E61="Motorcycle",F61*0.24,IF(E61="Bicycle",F61*0.20,0)))</f>
        <v/>
      </c>
      <c r="K61" s="4" t="n"/>
      <c r="L61" s="4">
        <f>MAX(0,J61-K61)</f>
        <v/>
      </c>
    </row>
    <row r="62">
      <c r="A62" s="2" t="n"/>
      <c r="F62" s="3" t="n"/>
      <c r="G62" t="n">
        <v>61</v>
      </c>
      <c r="H62">
        <f>SUMIFS(F:F,E:E,"Car/Van",A:A,"&gt;="&amp;Summary!$C$4,A:A,"&lt;="&amp;Summary!$C$5,G:G,"&lt;="&amp;G62)</f>
        <v/>
      </c>
      <c r="I62">
        <f>IF(E62="Car/Van",IF(H62&lt;=10000,0.45,0.25),IF(E62="Motorcycle",0.24,IF(E62="Bicycle",0.20,0)))</f>
        <v/>
      </c>
      <c r="J62" s="4">
        <f>IF(E62="Car/Van",IF(H62&lt;=10000,F62*0.45,IF(H62-F62&gt;=10000,F62*0.25,(10000-(H62-F62))*0.45 + (F62-(10000-(H62-F62)))*0.25))),IF(E62="Motorcycle",F62*0.24,IF(E62="Bicycle",F62*0.20,0)))</f>
        <v/>
      </c>
      <c r="K62" s="4" t="n"/>
      <c r="L62" s="4">
        <f>MAX(0,J62-K62)</f>
        <v/>
      </c>
    </row>
    <row r="63">
      <c r="A63" s="2" t="n"/>
      <c r="F63" s="3" t="n"/>
      <c r="G63" t="n">
        <v>62</v>
      </c>
      <c r="H63">
        <f>SUMIFS(F:F,E:E,"Car/Van",A:A,"&gt;="&amp;Summary!$C$4,A:A,"&lt;="&amp;Summary!$C$5,G:G,"&lt;="&amp;G63)</f>
        <v/>
      </c>
      <c r="I63">
        <f>IF(E63="Car/Van",IF(H63&lt;=10000,0.45,0.25),IF(E63="Motorcycle",0.24,IF(E63="Bicycle",0.20,0)))</f>
        <v/>
      </c>
      <c r="J63" s="4">
        <f>IF(E63="Car/Van",IF(H63&lt;=10000,F63*0.45,IF(H63-F63&gt;=10000,F63*0.25,(10000-(H63-F63))*0.45 + (F63-(10000-(H63-F63)))*0.25))),IF(E63="Motorcycle",F63*0.24,IF(E63="Bicycle",F63*0.20,0)))</f>
        <v/>
      </c>
      <c r="K63" s="4" t="n"/>
      <c r="L63" s="4">
        <f>MAX(0,J63-K63)</f>
        <v/>
      </c>
    </row>
    <row r="64">
      <c r="A64" s="2" t="n"/>
      <c r="F64" s="3" t="n"/>
      <c r="G64" t="n">
        <v>63</v>
      </c>
      <c r="H64">
        <f>SUMIFS(F:F,E:E,"Car/Van",A:A,"&gt;="&amp;Summary!$C$4,A:A,"&lt;="&amp;Summary!$C$5,G:G,"&lt;="&amp;G64)</f>
        <v/>
      </c>
      <c r="I64">
        <f>IF(E64="Car/Van",IF(H64&lt;=10000,0.45,0.25),IF(E64="Motorcycle",0.24,IF(E64="Bicycle",0.20,0)))</f>
        <v/>
      </c>
      <c r="J64" s="4">
        <f>IF(E64="Car/Van",IF(H64&lt;=10000,F64*0.45,IF(H64-F64&gt;=10000,F64*0.25,(10000-(H64-F64))*0.45 + (F64-(10000-(H64-F64)))*0.25))),IF(E64="Motorcycle",F64*0.24,IF(E64="Bicycle",F64*0.20,0)))</f>
        <v/>
      </c>
      <c r="K64" s="4" t="n"/>
      <c r="L64" s="4">
        <f>MAX(0,J64-K64)</f>
        <v/>
      </c>
    </row>
    <row r="65">
      <c r="A65" s="2" t="n"/>
      <c r="F65" s="3" t="n"/>
      <c r="G65" t="n">
        <v>64</v>
      </c>
      <c r="H65">
        <f>SUMIFS(F:F,E:E,"Car/Van",A:A,"&gt;="&amp;Summary!$C$4,A:A,"&lt;="&amp;Summary!$C$5,G:G,"&lt;="&amp;G65)</f>
        <v/>
      </c>
      <c r="I65">
        <f>IF(E65="Car/Van",IF(H65&lt;=10000,0.45,0.25),IF(E65="Motorcycle",0.24,IF(E65="Bicycle",0.20,0)))</f>
        <v/>
      </c>
      <c r="J65" s="4">
        <f>IF(E65="Car/Van",IF(H65&lt;=10000,F65*0.45,IF(H65-F65&gt;=10000,F65*0.25,(10000-(H65-F65))*0.45 + (F65-(10000-(H65-F65)))*0.25))),IF(E65="Motorcycle",F65*0.24,IF(E65="Bicycle",F65*0.20,0)))</f>
        <v/>
      </c>
      <c r="K65" s="4" t="n"/>
      <c r="L65" s="4">
        <f>MAX(0,J65-K65)</f>
        <v/>
      </c>
    </row>
    <row r="66">
      <c r="A66" s="2" t="n"/>
      <c r="F66" s="3" t="n"/>
      <c r="G66" t="n">
        <v>65</v>
      </c>
      <c r="H66">
        <f>SUMIFS(F:F,E:E,"Car/Van",A:A,"&gt;="&amp;Summary!$C$4,A:A,"&lt;="&amp;Summary!$C$5,G:G,"&lt;="&amp;G66)</f>
        <v/>
      </c>
      <c r="I66">
        <f>IF(E66="Car/Van",IF(H66&lt;=10000,0.45,0.25),IF(E66="Motorcycle",0.24,IF(E66="Bicycle",0.20,0)))</f>
        <v/>
      </c>
      <c r="J66" s="4">
        <f>IF(E66="Car/Van",IF(H66&lt;=10000,F66*0.45,IF(H66-F66&gt;=10000,F66*0.25,(10000-(H66-F66))*0.45 + (F66-(10000-(H66-F66)))*0.25))),IF(E66="Motorcycle",F66*0.24,IF(E66="Bicycle",F66*0.20,0)))</f>
        <v/>
      </c>
      <c r="K66" s="4" t="n"/>
      <c r="L66" s="4">
        <f>MAX(0,J66-K66)</f>
        <v/>
      </c>
    </row>
    <row r="67">
      <c r="A67" s="2" t="n"/>
      <c r="F67" s="3" t="n"/>
      <c r="G67" t="n">
        <v>66</v>
      </c>
      <c r="H67">
        <f>SUMIFS(F:F,E:E,"Car/Van",A:A,"&gt;="&amp;Summary!$C$4,A:A,"&lt;="&amp;Summary!$C$5,G:G,"&lt;="&amp;G67)</f>
        <v/>
      </c>
      <c r="I67">
        <f>IF(E67="Car/Van",IF(H67&lt;=10000,0.45,0.25),IF(E67="Motorcycle",0.24,IF(E67="Bicycle",0.20,0)))</f>
        <v/>
      </c>
      <c r="J67" s="4">
        <f>IF(E67="Car/Van",IF(H67&lt;=10000,F67*0.45,IF(H67-F67&gt;=10000,F67*0.25,(10000-(H67-F67))*0.45 + (F67-(10000-(H67-F67)))*0.25))),IF(E67="Motorcycle",F67*0.24,IF(E67="Bicycle",F67*0.20,0)))</f>
        <v/>
      </c>
      <c r="K67" s="4" t="n"/>
      <c r="L67" s="4">
        <f>MAX(0,J67-K67)</f>
        <v/>
      </c>
    </row>
    <row r="68">
      <c r="A68" s="2" t="n"/>
      <c r="F68" s="3" t="n"/>
      <c r="G68" t="n">
        <v>67</v>
      </c>
      <c r="H68">
        <f>SUMIFS(F:F,E:E,"Car/Van",A:A,"&gt;="&amp;Summary!$C$4,A:A,"&lt;="&amp;Summary!$C$5,G:G,"&lt;="&amp;G68)</f>
        <v/>
      </c>
      <c r="I68">
        <f>IF(E68="Car/Van",IF(H68&lt;=10000,0.45,0.25),IF(E68="Motorcycle",0.24,IF(E68="Bicycle",0.20,0)))</f>
        <v/>
      </c>
      <c r="J68" s="4">
        <f>IF(E68="Car/Van",IF(H68&lt;=10000,F68*0.45,IF(H68-F68&gt;=10000,F68*0.25,(10000-(H68-F68))*0.45 + (F68-(10000-(H68-F68)))*0.25))),IF(E68="Motorcycle",F68*0.24,IF(E68="Bicycle",F68*0.20,0)))</f>
        <v/>
      </c>
      <c r="K68" s="4" t="n"/>
      <c r="L68" s="4">
        <f>MAX(0,J68-K68)</f>
        <v/>
      </c>
    </row>
    <row r="69">
      <c r="A69" s="2" t="n"/>
      <c r="F69" s="3" t="n"/>
      <c r="G69" t="n">
        <v>68</v>
      </c>
      <c r="H69">
        <f>SUMIFS(F:F,E:E,"Car/Van",A:A,"&gt;="&amp;Summary!$C$4,A:A,"&lt;="&amp;Summary!$C$5,G:G,"&lt;="&amp;G69)</f>
        <v/>
      </c>
      <c r="I69">
        <f>IF(E69="Car/Van",IF(H69&lt;=10000,0.45,0.25),IF(E69="Motorcycle",0.24,IF(E69="Bicycle",0.20,0)))</f>
        <v/>
      </c>
      <c r="J69" s="4">
        <f>IF(E69="Car/Van",IF(H69&lt;=10000,F69*0.45,IF(H69-F69&gt;=10000,F69*0.25,(10000-(H69-F69))*0.45 + (F69-(10000-(H69-F69)))*0.25))),IF(E69="Motorcycle",F69*0.24,IF(E69="Bicycle",F69*0.20,0)))</f>
        <v/>
      </c>
      <c r="K69" s="4" t="n"/>
      <c r="L69" s="4">
        <f>MAX(0,J69-K69)</f>
        <v/>
      </c>
    </row>
    <row r="70">
      <c r="A70" s="2" t="n"/>
      <c r="F70" s="3" t="n"/>
      <c r="G70" t="n">
        <v>69</v>
      </c>
      <c r="H70">
        <f>SUMIFS(F:F,E:E,"Car/Van",A:A,"&gt;="&amp;Summary!$C$4,A:A,"&lt;="&amp;Summary!$C$5,G:G,"&lt;="&amp;G70)</f>
        <v/>
      </c>
      <c r="I70">
        <f>IF(E70="Car/Van",IF(H70&lt;=10000,0.45,0.25),IF(E70="Motorcycle",0.24,IF(E70="Bicycle",0.20,0)))</f>
        <v/>
      </c>
      <c r="J70" s="4">
        <f>IF(E70="Car/Van",IF(H70&lt;=10000,F70*0.45,IF(H70-F70&gt;=10000,F70*0.25,(10000-(H70-F70))*0.45 + (F70-(10000-(H70-F70)))*0.25))),IF(E70="Motorcycle",F70*0.24,IF(E70="Bicycle",F70*0.20,0)))</f>
        <v/>
      </c>
      <c r="K70" s="4" t="n"/>
      <c r="L70" s="4">
        <f>MAX(0,J70-K70)</f>
        <v/>
      </c>
    </row>
    <row r="71">
      <c r="A71" s="2" t="n"/>
      <c r="F71" s="3" t="n"/>
      <c r="G71" t="n">
        <v>70</v>
      </c>
      <c r="H71">
        <f>SUMIFS(F:F,E:E,"Car/Van",A:A,"&gt;="&amp;Summary!$C$4,A:A,"&lt;="&amp;Summary!$C$5,G:G,"&lt;="&amp;G71)</f>
        <v/>
      </c>
      <c r="I71">
        <f>IF(E71="Car/Van",IF(H71&lt;=10000,0.45,0.25),IF(E71="Motorcycle",0.24,IF(E71="Bicycle",0.20,0)))</f>
        <v/>
      </c>
      <c r="J71" s="4">
        <f>IF(E71="Car/Van",IF(H71&lt;=10000,F71*0.45,IF(H71-F71&gt;=10000,F71*0.25,(10000-(H71-F71))*0.45 + (F71-(10000-(H71-F71)))*0.25))),IF(E71="Motorcycle",F71*0.24,IF(E71="Bicycle",F71*0.20,0)))</f>
        <v/>
      </c>
      <c r="K71" s="4" t="n"/>
      <c r="L71" s="4">
        <f>MAX(0,J71-K71)</f>
        <v/>
      </c>
    </row>
    <row r="72">
      <c r="A72" s="2" t="n"/>
      <c r="F72" s="3" t="n"/>
      <c r="G72" t="n">
        <v>71</v>
      </c>
      <c r="H72">
        <f>SUMIFS(F:F,E:E,"Car/Van",A:A,"&gt;="&amp;Summary!$C$4,A:A,"&lt;="&amp;Summary!$C$5,G:G,"&lt;="&amp;G72)</f>
        <v/>
      </c>
      <c r="I72">
        <f>IF(E72="Car/Van",IF(H72&lt;=10000,0.45,0.25),IF(E72="Motorcycle",0.24,IF(E72="Bicycle",0.20,0)))</f>
        <v/>
      </c>
      <c r="J72" s="4">
        <f>IF(E72="Car/Van",IF(H72&lt;=10000,F72*0.45,IF(H72-F72&gt;=10000,F72*0.25,(10000-(H72-F72))*0.45 + (F72-(10000-(H72-F72)))*0.25))),IF(E72="Motorcycle",F72*0.24,IF(E72="Bicycle",F72*0.20,0)))</f>
        <v/>
      </c>
      <c r="K72" s="4" t="n"/>
      <c r="L72" s="4">
        <f>MAX(0,J72-K72)</f>
        <v/>
      </c>
    </row>
    <row r="73">
      <c r="A73" s="2" t="n"/>
      <c r="F73" s="3" t="n"/>
      <c r="G73" t="n">
        <v>72</v>
      </c>
      <c r="H73">
        <f>SUMIFS(F:F,E:E,"Car/Van",A:A,"&gt;="&amp;Summary!$C$4,A:A,"&lt;="&amp;Summary!$C$5,G:G,"&lt;="&amp;G73)</f>
        <v/>
      </c>
      <c r="I73">
        <f>IF(E73="Car/Van",IF(H73&lt;=10000,0.45,0.25),IF(E73="Motorcycle",0.24,IF(E73="Bicycle",0.20,0)))</f>
        <v/>
      </c>
      <c r="J73" s="4">
        <f>IF(E73="Car/Van",IF(H73&lt;=10000,F73*0.45,IF(H73-F73&gt;=10000,F73*0.25,(10000-(H73-F73))*0.45 + (F73-(10000-(H73-F73)))*0.25))),IF(E73="Motorcycle",F73*0.24,IF(E73="Bicycle",F73*0.20,0)))</f>
        <v/>
      </c>
      <c r="K73" s="4" t="n"/>
      <c r="L73" s="4">
        <f>MAX(0,J73-K73)</f>
        <v/>
      </c>
    </row>
    <row r="74">
      <c r="A74" s="2" t="n"/>
      <c r="F74" s="3" t="n"/>
      <c r="G74" t="n">
        <v>73</v>
      </c>
      <c r="H74">
        <f>SUMIFS(F:F,E:E,"Car/Van",A:A,"&gt;="&amp;Summary!$C$4,A:A,"&lt;="&amp;Summary!$C$5,G:G,"&lt;="&amp;G74)</f>
        <v/>
      </c>
      <c r="I74">
        <f>IF(E74="Car/Van",IF(H74&lt;=10000,0.45,0.25),IF(E74="Motorcycle",0.24,IF(E74="Bicycle",0.20,0)))</f>
        <v/>
      </c>
      <c r="J74" s="4">
        <f>IF(E74="Car/Van",IF(H74&lt;=10000,F74*0.45,IF(H74-F74&gt;=10000,F74*0.25,(10000-(H74-F74))*0.45 + (F74-(10000-(H74-F74)))*0.25))),IF(E74="Motorcycle",F74*0.24,IF(E74="Bicycle",F74*0.20,0)))</f>
        <v/>
      </c>
      <c r="K74" s="4" t="n"/>
      <c r="L74" s="4">
        <f>MAX(0,J74-K74)</f>
        <v/>
      </c>
    </row>
    <row r="75">
      <c r="A75" s="2" t="n"/>
      <c r="F75" s="3" t="n"/>
      <c r="G75" t="n">
        <v>74</v>
      </c>
      <c r="H75">
        <f>SUMIFS(F:F,E:E,"Car/Van",A:A,"&gt;="&amp;Summary!$C$4,A:A,"&lt;="&amp;Summary!$C$5,G:G,"&lt;="&amp;G75)</f>
        <v/>
      </c>
      <c r="I75">
        <f>IF(E75="Car/Van",IF(H75&lt;=10000,0.45,0.25),IF(E75="Motorcycle",0.24,IF(E75="Bicycle",0.20,0)))</f>
        <v/>
      </c>
      <c r="J75" s="4">
        <f>IF(E75="Car/Van",IF(H75&lt;=10000,F75*0.45,IF(H75-F75&gt;=10000,F75*0.25,(10000-(H75-F75))*0.45 + (F75-(10000-(H75-F75)))*0.25))),IF(E75="Motorcycle",F75*0.24,IF(E75="Bicycle",F75*0.20,0)))</f>
        <v/>
      </c>
      <c r="K75" s="4" t="n"/>
      <c r="L75" s="4">
        <f>MAX(0,J75-K75)</f>
        <v/>
      </c>
    </row>
    <row r="76">
      <c r="A76" s="2" t="n"/>
      <c r="F76" s="3" t="n"/>
      <c r="G76" t="n">
        <v>75</v>
      </c>
      <c r="H76">
        <f>SUMIFS(F:F,E:E,"Car/Van",A:A,"&gt;="&amp;Summary!$C$4,A:A,"&lt;="&amp;Summary!$C$5,G:G,"&lt;="&amp;G76)</f>
        <v/>
      </c>
      <c r="I76">
        <f>IF(E76="Car/Van",IF(H76&lt;=10000,0.45,0.25),IF(E76="Motorcycle",0.24,IF(E76="Bicycle",0.20,0)))</f>
        <v/>
      </c>
      <c r="J76" s="4">
        <f>IF(E76="Car/Van",IF(H76&lt;=10000,F76*0.45,IF(H76-F76&gt;=10000,F76*0.25,(10000-(H76-F76))*0.45 + (F76-(10000-(H76-F76)))*0.25))),IF(E76="Motorcycle",F76*0.24,IF(E76="Bicycle",F76*0.20,0)))</f>
        <v/>
      </c>
      <c r="K76" s="4" t="n"/>
      <c r="L76" s="4">
        <f>MAX(0,J76-K76)</f>
        <v/>
      </c>
    </row>
    <row r="77">
      <c r="A77" s="2" t="n"/>
      <c r="F77" s="3" t="n"/>
      <c r="G77" t="n">
        <v>76</v>
      </c>
      <c r="H77">
        <f>SUMIFS(F:F,E:E,"Car/Van",A:A,"&gt;="&amp;Summary!$C$4,A:A,"&lt;="&amp;Summary!$C$5,G:G,"&lt;="&amp;G77)</f>
        <v/>
      </c>
      <c r="I77">
        <f>IF(E77="Car/Van",IF(H77&lt;=10000,0.45,0.25),IF(E77="Motorcycle",0.24,IF(E77="Bicycle",0.20,0)))</f>
        <v/>
      </c>
      <c r="J77" s="4">
        <f>IF(E77="Car/Van",IF(H77&lt;=10000,F77*0.45,IF(H77-F77&gt;=10000,F77*0.25,(10000-(H77-F77))*0.45 + (F77-(10000-(H77-F77)))*0.25))),IF(E77="Motorcycle",F77*0.24,IF(E77="Bicycle",F77*0.20,0)))</f>
        <v/>
      </c>
      <c r="K77" s="4" t="n"/>
      <c r="L77" s="4">
        <f>MAX(0,J77-K77)</f>
        <v/>
      </c>
    </row>
    <row r="78">
      <c r="A78" s="2" t="n"/>
      <c r="F78" s="3" t="n"/>
      <c r="G78" t="n">
        <v>77</v>
      </c>
      <c r="H78">
        <f>SUMIFS(F:F,E:E,"Car/Van",A:A,"&gt;="&amp;Summary!$C$4,A:A,"&lt;="&amp;Summary!$C$5,G:G,"&lt;="&amp;G78)</f>
        <v/>
      </c>
      <c r="I78">
        <f>IF(E78="Car/Van",IF(H78&lt;=10000,0.45,0.25),IF(E78="Motorcycle",0.24,IF(E78="Bicycle",0.20,0)))</f>
        <v/>
      </c>
      <c r="J78" s="4">
        <f>IF(E78="Car/Van",IF(H78&lt;=10000,F78*0.45,IF(H78-F78&gt;=10000,F78*0.25,(10000-(H78-F78))*0.45 + (F78-(10000-(H78-F78)))*0.25))),IF(E78="Motorcycle",F78*0.24,IF(E78="Bicycle",F78*0.20,0)))</f>
        <v/>
      </c>
      <c r="K78" s="4" t="n"/>
      <c r="L78" s="4">
        <f>MAX(0,J78-K78)</f>
        <v/>
      </c>
    </row>
    <row r="79">
      <c r="A79" s="2" t="n"/>
      <c r="F79" s="3" t="n"/>
      <c r="G79" t="n">
        <v>78</v>
      </c>
      <c r="H79">
        <f>SUMIFS(F:F,E:E,"Car/Van",A:A,"&gt;="&amp;Summary!$C$4,A:A,"&lt;="&amp;Summary!$C$5,G:G,"&lt;="&amp;G79)</f>
        <v/>
      </c>
      <c r="I79">
        <f>IF(E79="Car/Van",IF(H79&lt;=10000,0.45,0.25),IF(E79="Motorcycle",0.24,IF(E79="Bicycle",0.20,0)))</f>
        <v/>
      </c>
      <c r="J79" s="4">
        <f>IF(E79="Car/Van",IF(H79&lt;=10000,F79*0.45,IF(H79-F79&gt;=10000,F79*0.25,(10000-(H79-F79))*0.45 + (F79-(10000-(H79-F79)))*0.25))),IF(E79="Motorcycle",F79*0.24,IF(E79="Bicycle",F79*0.20,0)))</f>
        <v/>
      </c>
      <c r="K79" s="4" t="n"/>
      <c r="L79" s="4">
        <f>MAX(0,J79-K79)</f>
        <v/>
      </c>
    </row>
    <row r="80">
      <c r="A80" s="2" t="n"/>
      <c r="F80" s="3" t="n"/>
      <c r="G80" t="n">
        <v>79</v>
      </c>
      <c r="H80">
        <f>SUMIFS(F:F,E:E,"Car/Van",A:A,"&gt;="&amp;Summary!$C$4,A:A,"&lt;="&amp;Summary!$C$5,G:G,"&lt;="&amp;G80)</f>
        <v/>
      </c>
      <c r="I80">
        <f>IF(E80="Car/Van",IF(H80&lt;=10000,0.45,0.25),IF(E80="Motorcycle",0.24,IF(E80="Bicycle",0.20,0)))</f>
        <v/>
      </c>
      <c r="J80" s="4">
        <f>IF(E80="Car/Van",IF(H80&lt;=10000,F80*0.45,IF(H80-F80&gt;=10000,F80*0.25,(10000-(H80-F80))*0.45 + (F80-(10000-(H80-F80)))*0.25))),IF(E80="Motorcycle",F80*0.24,IF(E80="Bicycle",F80*0.20,0)))</f>
        <v/>
      </c>
      <c r="K80" s="4" t="n"/>
      <c r="L80" s="4">
        <f>MAX(0,J80-K80)</f>
        <v/>
      </c>
    </row>
    <row r="81">
      <c r="A81" s="2" t="n"/>
      <c r="F81" s="3" t="n"/>
      <c r="G81" t="n">
        <v>80</v>
      </c>
      <c r="H81">
        <f>SUMIFS(F:F,E:E,"Car/Van",A:A,"&gt;="&amp;Summary!$C$4,A:A,"&lt;="&amp;Summary!$C$5,G:G,"&lt;="&amp;G81)</f>
        <v/>
      </c>
      <c r="I81">
        <f>IF(E81="Car/Van",IF(H81&lt;=10000,0.45,0.25),IF(E81="Motorcycle",0.24,IF(E81="Bicycle",0.20,0)))</f>
        <v/>
      </c>
      <c r="J81" s="4">
        <f>IF(E81="Car/Van",IF(H81&lt;=10000,F81*0.45,IF(H81-F81&gt;=10000,F81*0.25,(10000-(H81-F81))*0.45 + (F81-(10000-(H81-F81)))*0.25))),IF(E81="Motorcycle",F81*0.24,IF(E81="Bicycle",F81*0.20,0)))</f>
        <v/>
      </c>
      <c r="K81" s="4" t="n"/>
      <c r="L81" s="4">
        <f>MAX(0,J81-K81)</f>
        <v/>
      </c>
    </row>
    <row r="82">
      <c r="A82" s="2" t="n"/>
      <c r="F82" s="3" t="n"/>
      <c r="G82" t="n">
        <v>81</v>
      </c>
      <c r="H82">
        <f>SUMIFS(F:F,E:E,"Car/Van",A:A,"&gt;="&amp;Summary!$C$4,A:A,"&lt;="&amp;Summary!$C$5,G:G,"&lt;="&amp;G82)</f>
        <v/>
      </c>
      <c r="I82">
        <f>IF(E82="Car/Van",IF(H82&lt;=10000,0.45,0.25),IF(E82="Motorcycle",0.24,IF(E82="Bicycle",0.20,0)))</f>
        <v/>
      </c>
      <c r="J82" s="4">
        <f>IF(E82="Car/Van",IF(H82&lt;=10000,F82*0.45,IF(H82-F82&gt;=10000,F82*0.25,(10000-(H82-F82))*0.45 + (F82-(10000-(H82-F82)))*0.25))),IF(E82="Motorcycle",F82*0.24,IF(E82="Bicycle",F82*0.20,0)))</f>
        <v/>
      </c>
      <c r="K82" s="4" t="n"/>
      <c r="L82" s="4">
        <f>MAX(0,J82-K82)</f>
        <v/>
      </c>
    </row>
    <row r="83">
      <c r="A83" s="2" t="n"/>
      <c r="F83" s="3" t="n"/>
      <c r="G83" t="n">
        <v>82</v>
      </c>
      <c r="H83">
        <f>SUMIFS(F:F,E:E,"Car/Van",A:A,"&gt;="&amp;Summary!$C$4,A:A,"&lt;="&amp;Summary!$C$5,G:G,"&lt;="&amp;G83)</f>
        <v/>
      </c>
      <c r="I83">
        <f>IF(E83="Car/Van",IF(H83&lt;=10000,0.45,0.25),IF(E83="Motorcycle",0.24,IF(E83="Bicycle",0.20,0)))</f>
        <v/>
      </c>
      <c r="J83" s="4">
        <f>IF(E83="Car/Van",IF(H83&lt;=10000,F83*0.45,IF(H83-F83&gt;=10000,F83*0.25,(10000-(H83-F83))*0.45 + (F83-(10000-(H83-F83)))*0.25))),IF(E83="Motorcycle",F83*0.24,IF(E83="Bicycle",F83*0.20,0)))</f>
        <v/>
      </c>
      <c r="K83" s="4" t="n"/>
      <c r="L83" s="4">
        <f>MAX(0,J83-K83)</f>
        <v/>
      </c>
    </row>
    <row r="84">
      <c r="A84" s="2" t="n"/>
      <c r="F84" s="3" t="n"/>
      <c r="G84" t="n">
        <v>83</v>
      </c>
      <c r="H84">
        <f>SUMIFS(F:F,E:E,"Car/Van",A:A,"&gt;="&amp;Summary!$C$4,A:A,"&lt;="&amp;Summary!$C$5,G:G,"&lt;="&amp;G84)</f>
        <v/>
      </c>
      <c r="I84">
        <f>IF(E84="Car/Van",IF(H84&lt;=10000,0.45,0.25),IF(E84="Motorcycle",0.24,IF(E84="Bicycle",0.20,0)))</f>
        <v/>
      </c>
      <c r="J84" s="4">
        <f>IF(E84="Car/Van",IF(H84&lt;=10000,F84*0.45,IF(H84-F84&gt;=10000,F84*0.25,(10000-(H84-F84))*0.45 + (F84-(10000-(H84-F84)))*0.25))),IF(E84="Motorcycle",F84*0.24,IF(E84="Bicycle",F84*0.20,0)))</f>
        <v/>
      </c>
      <c r="K84" s="4" t="n"/>
      <c r="L84" s="4">
        <f>MAX(0,J84-K84)</f>
        <v/>
      </c>
    </row>
    <row r="85">
      <c r="A85" s="2" t="n"/>
      <c r="F85" s="3" t="n"/>
      <c r="G85" t="n">
        <v>84</v>
      </c>
      <c r="H85">
        <f>SUMIFS(F:F,E:E,"Car/Van",A:A,"&gt;="&amp;Summary!$C$4,A:A,"&lt;="&amp;Summary!$C$5,G:G,"&lt;="&amp;G85)</f>
        <v/>
      </c>
      <c r="I85">
        <f>IF(E85="Car/Van",IF(H85&lt;=10000,0.45,0.25),IF(E85="Motorcycle",0.24,IF(E85="Bicycle",0.20,0)))</f>
        <v/>
      </c>
      <c r="J85" s="4">
        <f>IF(E85="Car/Van",IF(H85&lt;=10000,F85*0.45,IF(H85-F85&gt;=10000,F85*0.25,(10000-(H85-F85))*0.45 + (F85-(10000-(H85-F85)))*0.25))),IF(E85="Motorcycle",F85*0.24,IF(E85="Bicycle",F85*0.20,0)))</f>
        <v/>
      </c>
      <c r="K85" s="4" t="n"/>
      <c r="L85" s="4">
        <f>MAX(0,J85-K85)</f>
        <v/>
      </c>
    </row>
    <row r="86">
      <c r="A86" s="2" t="n"/>
      <c r="F86" s="3" t="n"/>
      <c r="G86" t="n">
        <v>85</v>
      </c>
      <c r="H86">
        <f>SUMIFS(F:F,E:E,"Car/Van",A:A,"&gt;="&amp;Summary!$C$4,A:A,"&lt;="&amp;Summary!$C$5,G:G,"&lt;="&amp;G86)</f>
        <v/>
      </c>
      <c r="I86">
        <f>IF(E86="Car/Van",IF(H86&lt;=10000,0.45,0.25),IF(E86="Motorcycle",0.24,IF(E86="Bicycle",0.20,0)))</f>
        <v/>
      </c>
      <c r="J86" s="4">
        <f>IF(E86="Car/Van",IF(H86&lt;=10000,F86*0.45,IF(H86-F86&gt;=10000,F86*0.25,(10000-(H86-F86))*0.45 + (F86-(10000-(H86-F86)))*0.25))),IF(E86="Motorcycle",F86*0.24,IF(E86="Bicycle",F86*0.20,0)))</f>
        <v/>
      </c>
      <c r="K86" s="4" t="n"/>
      <c r="L86" s="4">
        <f>MAX(0,J86-K86)</f>
        <v/>
      </c>
    </row>
    <row r="87">
      <c r="A87" s="2" t="n"/>
      <c r="F87" s="3" t="n"/>
      <c r="G87" t="n">
        <v>86</v>
      </c>
      <c r="H87">
        <f>SUMIFS(F:F,E:E,"Car/Van",A:A,"&gt;="&amp;Summary!$C$4,A:A,"&lt;="&amp;Summary!$C$5,G:G,"&lt;="&amp;G87)</f>
        <v/>
      </c>
      <c r="I87">
        <f>IF(E87="Car/Van",IF(H87&lt;=10000,0.45,0.25),IF(E87="Motorcycle",0.24,IF(E87="Bicycle",0.20,0)))</f>
        <v/>
      </c>
      <c r="J87" s="4">
        <f>IF(E87="Car/Van",IF(H87&lt;=10000,F87*0.45,IF(H87-F87&gt;=10000,F87*0.25,(10000-(H87-F87))*0.45 + (F87-(10000-(H87-F87)))*0.25))),IF(E87="Motorcycle",F87*0.24,IF(E87="Bicycle",F87*0.20,0)))</f>
        <v/>
      </c>
      <c r="K87" s="4" t="n"/>
      <c r="L87" s="4">
        <f>MAX(0,J87-K87)</f>
        <v/>
      </c>
    </row>
    <row r="88">
      <c r="A88" s="2" t="n"/>
      <c r="F88" s="3" t="n"/>
      <c r="G88" t="n">
        <v>87</v>
      </c>
      <c r="H88">
        <f>SUMIFS(F:F,E:E,"Car/Van",A:A,"&gt;="&amp;Summary!$C$4,A:A,"&lt;="&amp;Summary!$C$5,G:G,"&lt;="&amp;G88)</f>
        <v/>
      </c>
      <c r="I88">
        <f>IF(E88="Car/Van",IF(H88&lt;=10000,0.45,0.25),IF(E88="Motorcycle",0.24,IF(E88="Bicycle",0.20,0)))</f>
        <v/>
      </c>
      <c r="J88" s="4">
        <f>IF(E88="Car/Van",IF(H88&lt;=10000,F88*0.45,IF(H88-F88&gt;=10000,F88*0.25,(10000-(H88-F88))*0.45 + (F88-(10000-(H88-F88)))*0.25))),IF(E88="Motorcycle",F88*0.24,IF(E88="Bicycle",F88*0.20,0)))</f>
        <v/>
      </c>
      <c r="K88" s="4" t="n"/>
      <c r="L88" s="4">
        <f>MAX(0,J88-K88)</f>
        <v/>
      </c>
    </row>
    <row r="89">
      <c r="A89" s="2" t="n"/>
      <c r="F89" s="3" t="n"/>
      <c r="G89" t="n">
        <v>88</v>
      </c>
      <c r="H89">
        <f>SUMIFS(F:F,E:E,"Car/Van",A:A,"&gt;="&amp;Summary!$C$4,A:A,"&lt;="&amp;Summary!$C$5,G:G,"&lt;="&amp;G89)</f>
        <v/>
      </c>
      <c r="I89">
        <f>IF(E89="Car/Van",IF(H89&lt;=10000,0.45,0.25),IF(E89="Motorcycle",0.24,IF(E89="Bicycle",0.20,0)))</f>
        <v/>
      </c>
      <c r="J89" s="4">
        <f>IF(E89="Car/Van",IF(H89&lt;=10000,F89*0.45,IF(H89-F89&gt;=10000,F89*0.25,(10000-(H89-F89))*0.45 + (F89-(10000-(H89-F89)))*0.25))),IF(E89="Motorcycle",F89*0.24,IF(E89="Bicycle",F89*0.20,0)))</f>
        <v/>
      </c>
      <c r="K89" s="4" t="n"/>
      <c r="L89" s="4">
        <f>MAX(0,J89-K89)</f>
        <v/>
      </c>
    </row>
    <row r="90">
      <c r="A90" s="2" t="n"/>
      <c r="F90" s="3" t="n"/>
      <c r="G90" t="n">
        <v>89</v>
      </c>
      <c r="H90">
        <f>SUMIFS(F:F,E:E,"Car/Van",A:A,"&gt;="&amp;Summary!$C$4,A:A,"&lt;="&amp;Summary!$C$5,G:G,"&lt;="&amp;G90)</f>
        <v/>
      </c>
      <c r="I90">
        <f>IF(E90="Car/Van",IF(H90&lt;=10000,0.45,0.25),IF(E90="Motorcycle",0.24,IF(E90="Bicycle",0.20,0)))</f>
        <v/>
      </c>
      <c r="J90" s="4">
        <f>IF(E90="Car/Van",IF(H90&lt;=10000,F90*0.45,IF(H90-F90&gt;=10000,F90*0.25,(10000-(H90-F90))*0.45 + (F90-(10000-(H90-F90)))*0.25))),IF(E90="Motorcycle",F90*0.24,IF(E90="Bicycle",F90*0.20,0)))</f>
        <v/>
      </c>
      <c r="K90" s="4" t="n"/>
      <c r="L90" s="4">
        <f>MAX(0,J90-K90)</f>
        <v/>
      </c>
    </row>
    <row r="91">
      <c r="A91" s="2" t="n"/>
      <c r="F91" s="3" t="n"/>
      <c r="G91" t="n">
        <v>90</v>
      </c>
      <c r="H91">
        <f>SUMIFS(F:F,E:E,"Car/Van",A:A,"&gt;="&amp;Summary!$C$4,A:A,"&lt;="&amp;Summary!$C$5,G:G,"&lt;="&amp;G91)</f>
        <v/>
      </c>
      <c r="I91">
        <f>IF(E91="Car/Van",IF(H91&lt;=10000,0.45,0.25),IF(E91="Motorcycle",0.24,IF(E91="Bicycle",0.20,0)))</f>
        <v/>
      </c>
      <c r="J91" s="4">
        <f>IF(E91="Car/Van",IF(H91&lt;=10000,F91*0.45,IF(H91-F91&gt;=10000,F91*0.25,(10000-(H91-F91))*0.45 + (F91-(10000-(H91-F91)))*0.25))),IF(E91="Motorcycle",F91*0.24,IF(E91="Bicycle",F91*0.20,0)))</f>
        <v/>
      </c>
      <c r="K91" s="4" t="n"/>
      <c r="L91" s="4">
        <f>MAX(0,J91-K91)</f>
        <v/>
      </c>
    </row>
    <row r="92">
      <c r="A92" s="2" t="n"/>
      <c r="F92" s="3" t="n"/>
      <c r="G92" t="n">
        <v>91</v>
      </c>
      <c r="H92">
        <f>SUMIFS(F:F,E:E,"Car/Van",A:A,"&gt;="&amp;Summary!$C$4,A:A,"&lt;="&amp;Summary!$C$5,G:G,"&lt;="&amp;G92)</f>
        <v/>
      </c>
      <c r="I92">
        <f>IF(E92="Car/Van",IF(H92&lt;=10000,0.45,0.25),IF(E92="Motorcycle",0.24,IF(E92="Bicycle",0.20,0)))</f>
        <v/>
      </c>
      <c r="J92" s="4">
        <f>IF(E92="Car/Van",IF(H92&lt;=10000,F92*0.45,IF(H92-F92&gt;=10000,F92*0.25,(10000-(H92-F92))*0.45 + (F92-(10000-(H92-F92)))*0.25))),IF(E92="Motorcycle",F92*0.24,IF(E92="Bicycle",F92*0.20,0)))</f>
        <v/>
      </c>
      <c r="K92" s="4" t="n"/>
      <c r="L92" s="4">
        <f>MAX(0,J92-K92)</f>
        <v/>
      </c>
    </row>
    <row r="93">
      <c r="A93" s="2" t="n"/>
      <c r="F93" s="3" t="n"/>
      <c r="G93" t="n">
        <v>92</v>
      </c>
      <c r="H93">
        <f>SUMIFS(F:F,E:E,"Car/Van",A:A,"&gt;="&amp;Summary!$C$4,A:A,"&lt;="&amp;Summary!$C$5,G:G,"&lt;="&amp;G93)</f>
        <v/>
      </c>
      <c r="I93">
        <f>IF(E93="Car/Van",IF(H93&lt;=10000,0.45,0.25),IF(E93="Motorcycle",0.24,IF(E93="Bicycle",0.20,0)))</f>
        <v/>
      </c>
      <c r="J93" s="4">
        <f>IF(E93="Car/Van",IF(H93&lt;=10000,F93*0.45,IF(H93-F93&gt;=10000,F93*0.25,(10000-(H93-F93))*0.45 + (F93-(10000-(H93-F93)))*0.25))),IF(E93="Motorcycle",F93*0.24,IF(E93="Bicycle",F93*0.20,0)))</f>
        <v/>
      </c>
      <c r="K93" s="4" t="n"/>
      <c r="L93" s="4">
        <f>MAX(0,J93-K93)</f>
        <v/>
      </c>
    </row>
    <row r="94">
      <c r="A94" s="2" t="n"/>
      <c r="F94" s="3" t="n"/>
      <c r="G94" t="n">
        <v>93</v>
      </c>
      <c r="H94">
        <f>SUMIFS(F:F,E:E,"Car/Van",A:A,"&gt;="&amp;Summary!$C$4,A:A,"&lt;="&amp;Summary!$C$5,G:G,"&lt;="&amp;G94)</f>
        <v/>
      </c>
      <c r="I94">
        <f>IF(E94="Car/Van",IF(H94&lt;=10000,0.45,0.25),IF(E94="Motorcycle",0.24,IF(E94="Bicycle",0.20,0)))</f>
        <v/>
      </c>
      <c r="J94" s="4">
        <f>IF(E94="Car/Van",IF(H94&lt;=10000,F94*0.45,IF(H94-F94&gt;=10000,F94*0.25,(10000-(H94-F94))*0.45 + (F94-(10000-(H94-F94)))*0.25))),IF(E94="Motorcycle",F94*0.24,IF(E94="Bicycle",F94*0.20,0)))</f>
        <v/>
      </c>
      <c r="K94" s="4" t="n"/>
      <c r="L94" s="4">
        <f>MAX(0,J94-K94)</f>
        <v/>
      </c>
    </row>
    <row r="95">
      <c r="A95" s="2" t="n"/>
      <c r="F95" s="3" t="n"/>
      <c r="G95" t="n">
        <v>94</v>
      </c>
      <c r="H95">
        <f>SUMIFS(F:F,E:E,"Car/Van",A:A,"&gt;="&amp;Summary!$C$4,A:A,"&lt;="&amp;Summary!$C$5,G:G,"&lt;="&amp;G95)</f>
        <v/>
      </c>
      <c r="I95">
        <f>IF(E95="Car/Van",IF(H95&lt;=10000,0.45,0.25),IF(E95="Motorcycle",0.24,IF(E95="Bicycle",0.20,0)))</f>
        <v/>
      </c>
      <c r="J95" s="4">
        <f>IF(E95="Car/Van",IF(H95&lt;=10000,F95*0.45,IF(H95-F95&gt;=10000,F95*0.25,(10000-(H95-F95))*0.45 + (F95-(10000-(H95-F95)))*0.25))),IF(E95="Motorcycle",F95*0.24,IF(E95="Bicycle",F95*0.20,0)))</f>
        <v/>
      </c>
      <c r="K95" s="4" t="n"/>
      <c r="L95" s="4">
        <f>MAX(0,J95-K95)</f>
        <v/>
      </c>
    </row>
    <row r="96">
      <c r="A96" s="2" t="n"/>
      <c r="F96" s="3" t="n"/>
      <c r="G96" t="n">
        <v>95</v>
      </c>
      <c r="H96">
        <f>SUMIFS(F:F,E:E,"Car/Van",A:A,"&gt;="&amp;Summary!$C$4,A:A,"&lt;="&amp;Summary!$C$5,G:G,"&lt;="&amp;G96)</f>
        <v/>
      </c>
      <c r="I96">
        <f>IF(E96="Car/Van",IF(H96&lt;=10000,0.45,0.25),IF(E96="Motorcycle",0.24,IF(E96="Bicycle",0.20,0)))</f>
        <v/>
      </c>
      <c r="J96" s="4">
        <f>IF(E96="Car/Van",IF(H96&lt;=10000,F96*0.45,IF(H96-F96&gt;=10000,F96*0.25,(10000-(H96-F96))*0.45 + (F96-(10000-(H96-F96)))*0.25))),IF(E96="Motorcycle",F96*0.24,IF(E96="Bicycle",F96*0.20,0)))</f>
        <v/>
      </c>
      <c r="K96" s="4" t="n"/>
      <c r="L96" s="4">
        <f>MAX(0,J96-K96)</f>
        <v/>
      </c>
    </row>
    <row r="97">
      <c r="A97" s="2" t="n"/>
      <c r="F97" s="3" t="n"/>
      <c r="G97" t="n">
        <v>96</v>
      </c>
      <c r="H97">
        <f>SUMIFS(F:F,E:E,"Car/Van",A:A,"&gt;="&amp;Summary!$C$4,A:A,"&lt;="&amp;Summary!$C$5,G:G,"&lt;="&amp;G97)</f>
        <v/>
      </c>
      <c r="I97">
        <f>IF(E97="Car/Van",IF(H97&lt;=10000,0.45,0.25),IF(E97="Motorcycle",0.24,IF(E97="Bicycle",0.20,0)))</f>
        <v/>
      </c>
      <c r="J97" s="4">
        <f>IF(E97="Car/Van",IF(H97&lt;=10000,F97*0.45,IF(H97-F97&gt;=10000,F97*0.25,(10000-(H97-F97))*0.45 + (F97-(10000-(H97-F97)))*0.25))),IF(E97="Motorcycle",F97*0.24,IF(E97="Bicycle",F97*0.20,0)))</f>
        <v/>
      </c>
      <c r="K97" s="4" t="n"/>
      <c r="L97" s="4">
        <f>MAX(0,J97-K97)</f>
        <v/>
      </c>
    </row>
    <row r="98">
      <c r="A98" s="2" t="n"/>
      <c r="F98" s="3" t="n"/>
      <c r="G98" t="n">
        <v>97</v>
      </c>
      <c r="H98">
        <f>SUMIFS(F:F,E:E,"Car/Van",A:A,"&gt;="&amp;Summary!$C$4,A:A,"&lt;="&amp;Summary!$C$5,G:G,"&lt;="&amp;G98)</f>
        <v/>
      </c>
      <c r="I98">
        <f>IF(E98="Car/Van",IF(H98&lt;=10000,0.45,0.25),IF(E98="Motorcycle",0.24,IF(E98="Bicycle",0.20,0)))</f>
        <v/>
      </c>
      <c r="J98" s="4">
        <f>IF(E98="Car/Van",IF(H98&lt;=10000,F98*0.45,IF(H98-F98&gt;=10000,F98*0.25,(10000-(H98-F98))*0.45 + (F98-(10000-(H98-F98)))*0.25))),IF(E98="Motorcycle",F98*0.24,IF(E98="Bicycle",F98*0.20,0)))</f>
        <v/>
      </c>
      <c r="K98" s="4" t="n"/>
      <c r="L98" s="4">
        <f>MAX(0,J98-K98)</f>
        <v/>
      </c>
    </row>
    <row r="99">
      <c r="A99" s="2" t="n"/>
      <c r="F99" s="3" t="n"/>
      <c r="G99" t="n">
        <v>98</v>
      </c>
      <c r="H99">
        <f>SUMIFS(F:F,E:E,"Car/Van",A:A,"&gt;="&amp;Summary!$C$4,A:A,"&lt;="&amp;Summary!$C$5,G:G,"&lt;="&amp;G99)</f>
        <v/>
      </c>
      <c r="I99">
        <f>IF(E99="Car/Van",IF(H99&lt;=10000,0.45,0.25),IF(E99="Motorcycle",0.24,IF(E99="Bicycle",0.20,0)))</f>
        <v/>
      </c>
      <c r="J99" s="4">
        <f>IF(E99="Car/Van",IF(H99&lt;=10000,F99*0.45,IF(H99-F99&gt;=10000,F99*0.25,(10000-(H99-F99))*0.45 + (F99-(10000-(H99-F99)))*0.25))),IF(E99="Motorcycle",F99*0.24,IF(E99="Bicycle",F99*0.20,0)))</f>
        <v/>
      </c>
      <c r="K99" s="4" t="n"/>
      <c r="L99" s="4">
        <f>MAX(0,J99-K99)</f>
        <v/>
      </c>
    </row>
    <row r="100">
      <c r="A100" s="2" t="n"/>
      <c r="F100" s="3" t="n"/>
      <c r="G100" t="n">
        <v>99</v>
      </c>
      <c r="H100">
        <f>SUMIFS(F:F,E:E,"Car/Van",A:A,"&gt;="&amp;Summary!$C$4,A:A,"&lt;="&amp;Summary!$C$5,G:G,"&lt;="&amp;G100)</f>
        <v/>
      </c>
      <c r="I100">
        <f>IF(E100="Car/Van",IF(H100&lt;=10000,0.45,0.25),IF(E100="Motorcycle",0.24,IF(E100="Bicycle",0.20,0)))</f>
        <v/>
      </c>
      <c r="J100" s="4">
        <f>IF(E100="Car/Van",IF(H100&lt;=10000,F100*0.45,IF(H100-F100&gt;=10000,F100*0.25,(10000-(H100-F100))*0.45 + (F100-(10000-(H100-F100)))*0.25))),IF(E100="Motorcycle",F100*0.24,IF(E100="Bicycle",F100*0.20,0)))</f>
        <v/>
      </c>
      <c r="K100" s="4" t="n"/>
      <c r="L100" s="4">
        <f>MAX(0,J100-K100)</f>
        <v/>
      </c>
    </row>
    <row r="101">
      <c r="A101" s="2" t="n"/>
      <c r="F101" s="3" t="n"/>
      <c r="G101" t="n">
        <v>100</v>
      </c>
      <c r="H101">
        <f>SUMIFS(F:F,E:E,"Car/Van",A:A,"&gt;="&amp;Summary!$C$4,A:A,"&lt;="&amp;Summary!$C$5,G:G,"&lt;="&amp;G101)</f>
        <v/>
      </c>
      <c r="I101">
        <f>IF(E101="Car/Van",IF(H101&lt;=10000,0.45,0.25),IF(E101="Motorcycle",0.24,IF(E101="Bicycle",0.20,0)))</f>
        <v/>
      </c>
      <c r="J101" s="4">
        <f>IF(E101="Car/Van",IF(H101&lt;=10000,F101*0.45,IF(H101-F101&gt;=10000,F101*0.25,(10000-(H101-F101))*0.45 + (F101-(10000-(H101-F101)))*0.25))),IF(E101="Motorcycle",F101*0.24,IF(E101="Bicycle",F101*0.20,0)))</f>
        <v/>
      </c>
      <c r="K101" s="4" t="n"/>
      <c r="L101" s="4">
        <f>MAX(0,J101-K101)</f>
        <v/>
      </c>
    </row>
    <row r="102">
      <c r="A102" s="2" t="n"/>
      <c r="F102" s="3" t="n"/>
      <c r="G102" t="n">
        <v>101</v>
      </c>
      <c r="H102">
        <f>SUMIFS(F:F,E:E,"Car/Van",A:A,"&gt;="&amp;Summary!$C$4,A:A,"&lt;="&amp;Summary!$C$5,G:G,"&lt;="&amp;G102)</f>
        <v/>
      </c>
      <c r="I102">
        <f>IF(E102="Car/Van",IF(H102&lt;=10000,0.45,0.25),IF(E102="Motorcycle",0.24,IF(E102="Bicycle",0.20,0)))</f>
        <v/>
      </c>
      <c r="J102" s="4">
        <f>IF(E102="Car/Van",IF(H102&lt;=10000,F102*0.45,IF(H102-F102&gt;=10000,F102*0.25,(10000-(H102-F102))*0.45 + (F102-(10000-(H102-F102)))*0.25))),IF(E102="Motorcycle",F102*0.24,IF(E102="Bicycle",F102*0.20,0)))</f>
        <v/>
      </c>
      <c r="K102" s="4" t="n"/>
      <c r="L102" s="4">
        <f>MAX(0,J102-K102)</f>
        <v/>
      </c>
    </row>
    <row r="103">
      <c r="A103" s="2" t="n"/>
      <c r="F103" s="3" t="n"/>
      <c r="G103" t="n">
        <v>102</v>
      </c>
      <c r="H103">
        <f>SUMIFS(F:F,E:E,"Car/Van",A:A,"&gt;="&amp;Summary!$C$4,A:A,"&lt;="&amp;Summary!$C$5,G:G,"&lt;="&amp;G103)</f>
        <v/>
      </c>
      <c r="I103">
        <f>IF(E103="Car/Van",IF(H103&lt;=10000,0.45,0.25),IF(E103="Motorcycle",0.24,IF(E103="Bicycle",0.20,0)))</f>
        <v/>
      </c>
      <c r="J103" s="4">
        <f>IF(E103="Car/Van",IF(H103&lt;=10000,F103*0.45,IF(H103-F103&gt;=10000,F103*0.25,(10000-(H103-F103))*0.45 + (F103-(10000-(H103-F103)))*0.25))),IF(E103="Motorcycle",F103*0.24,IF(E103="Bicycle",F103*0.20,0)))</f>
        <v/>
      </c>
      <c r="K103" s="4" t="n"/>
      <c r="L103" s="4">
        <f>MAX(0,J103-K103)</f>
        <v/>
      </c>
    </row>
    <row r="104">
      <c r="A104" s="2" t="n"/>
      <c r="F104" s="3" t="n"/>
      <c r="G104" t="n">
        <v>103</v>
      </c>
      <c r="H104">
        <f>SUMIFS(F:F,E:E,"Car/Van",A:A,"&gt;="&amp;Summary!$C$4,A:A,"&lt;="&amp;Summary!$C$5,G:G,"&lt;="&amp;G104)</f>
        <v/>
      </c>
      <c r="I104">
        <f>IF(E104="Car/Van",IF(H104&lt;=10000,0.45,0.25),IF(E104="Motorcycle",0.24,IF(E104="Bicycle",0.20,0)))</f>
        <v/>
      </c>
      <c r="J104" s="4">
        <f>IF(E104="Car/Van",IF(H104&lt;=10000,F104*0.45,IF(H104-F104&gt;=10000,F104*0.25,(10000-(H104-F104))*0.45 + (F104-(10000-(H104-F104)))*0.25))),IF(E104="Motorcycle",F104*0.24,IF(E104="Bicycle",F104*0.20,0)))</f>
        <v/>
      </c>
      <c r="K104" s="4" t="n"/>
      <c r="L104" s="4">
        <f>MAX(0,J104-K104)</f>
        <v/>
      </c>
    </row>
    <row r="105">
      <c r="A105" s="2" t="n"/>
      <c r="F105" s="3" t="n"/>
      <c r="G105" t="n">
        <v>104</v>
      </c>
      <c r="H105">
        <f>SUMIFS(F:F,E:E,"Car/Van",A:A,"&gt;="&amp;Summary!$C$4,A:A,"&lt;="&amp;Summary!$C$5,G:G,"&lt;="&amp;G105)</f>
        <v/>
      </c>
      <c r="I105">
        <f>IF(E105="Car/Van",IF(H105&lt;=10000,0.45,0.25),IF(E105="Motorcycle",0.24,IF(E105="Bicycle",0.20,0)))</f>
        <v/>
      </c>
      <c r="J105" s="4">
        <f>IF(E105="Car/Van",IF(H105&lt;=10000,F105*0.45,IF(H105-F105&gt;=10000,F105*0.25,(10000-(H105-F105))*0.45 + (F105-(10000-(H105-F105)))*0.25))),IF(E105="Motorcycle",F105*0.24,IF(E105="Bicycle",F105*0.20,0)))</f>
        <v/>
      </c>
      <c r="K105" s="4" t="n"/>
      <c r="L105" s="4">
        <f>MAX(0,J105-K105)</f>
        <v/>
      </c>
    </row>
    <row r="106">
      <c r="A106" s="2" t="n"/>
      <c r="F106" s="3" t="n"/>
      <c r="G106" t="n">
        <v>105</v>
      </c>
      <c r="H106">
        <f>SUMIFS(F:F,E:E,"Car/Van",A:A,"&gt;="&amp;Summary!$C$4,A:A,"&lt;="&amp;Summary!$C$5,G:G,"&lt;="&amp;G106)</f>
        <v/>
      </c>
      <c r="I106">
        <f>IF(E106="Car/Van",IF(H106&lt;=10000,0.45,0.25),IF(E106="Motorcycle",0.24,IF(E106="Bicycle",0.20,0)))</f>
        <v/>
      </c>
      <c r="J106" s="4">
        <f>IF(E106="Car/Van",IF(H106&lt;=10000,F106*0.45,IF(H106-F106&gt;=10000,F106*0.25,(10000-(H106-F106))*0.45 + (F106-(10000-(H106-F106)))*0.25))),IF(E106="Motorcycle",F106*0.24,IF(E106="Bicycle",F106*0.20,0)))</f>
        <v/>
      </c>
      <c r="K106" s="4" t="n"/>
      <c r="L106" s="4">
        <f>MAX(0,J106-K106)</f>
        <v/>
      </c>
    </row>
    <row r="107">
      <c r="A107" s="2" t="n"/>
      <c r="F107" s="3" t="n"/>
      <c r="G107" t="n">
        <v>106</v>
      </c>
      <c r="H107">
        <f>SUMIFS(F:F,E:E,"Car/Van",A:A,"&gt;="&amp;Summary!$C$4,A:A,"&lt;="&amp;Summary!$C$5,G:G,"&lt;="&amp;G107)</f>
        <v/>
      </c>
      <c r="I107">
        <f>IF(E107="Car/Van",IF(H107&lt;=10000,0.45,0.25),IF(E107="Motorcycle",0.24,IF(E107="Bicycle",0.20,0)))</f>
        <v/>
      </c>
      <c r="J107" s="4">
        <f>IF(E107="Car/Van",IF(H107&lt;=10000,F107*0.45,IF(H107-F107&gt;=10000,F107*0.25,(10000-(H107-F107))*0.45 + (F107-(10000-(H107-F107)))*0.25))),IF(E107="Motorcycle",F107*0.24,IF(E107="Bicycle",F107*0.20,0)))</f>
        <v/>
      </c>
      <c r="K107" s="4" t="n"/>
      <c r="L107" s="4">
        <f>MAX(0,J107-K107)</f>
        <v/>
      </c>
    </row>
    <row r="108">
      <c r="A108" s="2" t="n"/>
      <c r="F108" s="3" t="n"/>
      <c r="G108" t="n">
        <v>107</v>
      </c>
      <c r="H108">
        <f>SUMIFS(F:F,E:E,"Car/Van",A:A,"&gt;="&amp;Summary!$C$4,A:A,"&lt;="&amp;Summary!$C$5,G:G,"&lt;="&amp;G108)</f>
        <v/>
      </c>
      <c r="I108">
        <f>IF(E108="Car/Van",IF(H108&lt;=10000,0.45,0.25),IF(E108="Motorcycle",0.24,IF(E108="Bicycle",0.20,0)))</f>
        <v/>
      </c>
      <c r="J108" s="4">
        <f>IF(E108="Car/Van",IF(H108&lt;=10000,F108*0.45,IF(H108-F108&gt;=10000,F108*0.25,(10000-(H108-F108))*0.45 + (F108-(10000-(H108-F108)))*0.25))),IF(E108="Motorcycle",F108*0.24,IF(E108="Bicycle",F108*0.20,0)))</f>
        <v/>
      </c>
      <c r="K108" s="4" t="n"/>
      <c r="L108" s="4">
        <f>MAX(0,J108-K108)</f>
        <v/>
      </c>
    </row>
    <row r="109">
      <c r="A109" s="2" t="n"/>
      <c r="F109" s="3" t="n"/>
      <c r="G109" t="n">
        <v>108</v>
      </c>
      <c r="H109">
        <f>SUMIFS(F:F,E:E,"Car/Van",A:A,"&gt;="&amp;Summary!$C$4,A:A,"&lt;="&amp;Summary!$C$5,G:G,"&lt;="&amp;G109)</f>
        <v/>
      </c>
      <c r="I109">
        <f>IF(E109="Car/Van",IF(H109&lt;=10000,0.45,0.25),IF(E109="Motorcycle",0.24,IF(E109="Bicycle",0.20,0)))</f>
        <v/>
      </c>
      <c r="J109" s="4">
        <f>IF(E109="Car/Van",IF(H109&lt;=10000,F109*0.45,IF(H109-F109&gt;=10000,F109*0.25,(10000-(H109-F109))*0.45 + (F109-(10000-(H109-F109)))*0.25))),IF(E109="Motorcycle",F109*0.24,IF(E109="Bicycle",F109*0.20,0)))</f>
        <v/>
      </c>
      <c r="K109" s="4" t="n"/>
      <c r="L109" s="4">
        <f>MAX(0,J109-K109)</f>
        <v/>
      </c>
    </row>
    <row r="110">
      <c r="A110" s="2" t="n"/>
      <c r="F110" s="3" t="n"/>
      <c r="G110" t="n">
        <v>109</v>
      </c>
      <c r="H110">
        <f>SUMIFS(F:F,E:E,"Car/Van",A:A,"&gt;="&amp;Summary!$C$4,A:A,"&lt;="&amp;Summary!$C$5,G:G,"&lt;="&amp;G110)</f>
        <v/>
      </c>
      <c r="I110">
        <f>IF(E110="Car/Van",IF(H110&lt;=10000,0.45,0.25),IF(E110="Motorcycle",0.24,IF(E110="Bicycle",0.20,0)))</f>
        <v/>
      </c>
      <c r="J110" s="4">
        <f>IF(E110="Car/Van",IF(H110&lt;=10000,F110*0.45,IF(H110-F110&gt;=10000,F110*0.25,(10000-(H110-F110))*0.45 + (F110-(10000-(H110-F110)))*0.25))),IF(E110="Motorcycle",F110*0.24,IF(E110="Bicycle",F110*0.20,0)))</f>
        <v/>
      </c>
      <c r="K110" s="4" t="n"/>
      <c r="L110" s="4">
        <f>MAX(0,J110-K110)</f>
        <v/>
      </c>
    </row>
    <row r="111">
      <c r="A111" s="2" t="n"/>
      <c r="F111" s="3" t="n"/>
      <c r="G111" t="n">
        <v>110</v>
      </c>
      <c r="H111">
        <f>SUMIFS(F:F,E:E,"Car/Van",A:A,"&gt;="&amp;Summary!$C$4,A:A,"&lt;="&amp;Summary!$C$5,G:G,"&lt;="&amp;G111)</f>
        <v/>
      </c>
      <c r="I111">
        <f>IF(E111="Car/Van",IF(H111&lt;=10000,0.45,0.25),IF(E111="Motorcycle",0.24,IF(E111="Bicycle",0.20,0)))</f>
        <v/>
      </c>
      <c r="J111" s="4">
        <f>IF(E111="Car/Van",IF(H111&lt;=10000,F111*0.45,IF(H111-F111&gt;=10000,F111*0.25,(10000-(H111-F111))*0.45 + (F111-(10000-(H111-F111)))*0.25))),IF(E111="Motorcycle",F111*0.24,IF(E111="Bicycle",F111*0.20,0)))</f>
        <v/>
      </c>
      <c r="K111" s="4" t="n"/>
      <c r="L111" s="4">
        <f>MAX(0,J111-K111)</f>
        <v/>
      </c>
    </row>
    <row r="112">
      <c r="A112" s="2" t="n"/>
      <c r="F112" s="3" t="n"/>
      <c r="G112" t="n">
        <v>111</v>
      </c>
      <c r="H112">
        <f>SUMIFS(F:F,E:E,"Car/Van",A:A,"&gt;="&amp;Summary!$C$4,A:A,"&lt;="&amp;Summary!$C$5,G:G,"&lt;="&amp;G112)</f>
        <v/>
      </c>
      <c r="I112">
        <f>IF(E112="Car/Van",IF(H112&lt;=10000,0.45,0.25),IF(E112="Motorcycle",0.24,IF(E112="Bicycle",0.20,0)))</f>
        <v/>
      </c>
      <c r="J112" s="4">
        <f>IF(E112="Car/Van",IF(H112&lt;=10000,F112*0.45,IF(H112-F112&gt;=10000,F112*0.25,(10000-(H112-F112))*0.45 + (F112-(10000-(H112-F112)))*0.25))),IF(E112="Motorcycle",F112*0.24,IF(E112="Bicycle",F112*0.20,0)))</f>
        <v/>
      </c>
      <c r="K112" s="4" t="n"/>
      <c r="L112" s="4">
        <f>MAX(0,J112-K112)</f>
        <v/>
      </c>
    </row>
    <row r="113">
      <c r="A113" s="2" t="n"/>
      <c r="F113" s="3" t="n"/>
      <c r="G113" t="n">
        <v>112</v>
      </c>
      <c r="H113">
        <f>SUMIFS(F:F,E:E,"Car/Van",A:A,"&gt;="&amp;Summary!$C$4,A:A,"&lt;="&amp;Summary!$C$5,G:G,"&lt;="&amp;G113)</f>
        <v/>
      </c>
      <c r="I113">
        <f>IF(E113="Car/Van",IF(H113&lt;=10000,0.45,0.25),IF(E113="Motorcycle",0.24,IF(E113="Bicycle",0.20,0)))</f>
        <v/>
      </c>
      <c r="J113" s="4">
        <f>IF(E113="Car/Van",IF(H113&lt;=10000,F113*0.45,IF(H113-F113&gt;=10000,F113*0.25,(10000-(H113-F113))*0.45 + (F113-(10000-(H113-F113)))*0.25))),IF(E113="Motorcycle",F113*0.24,IF(E113="Bicycle",F113*0.20,0)))</f>
        <v/>
      </c>
      <c r="K113" s="4" t="n"/>
      <c r="L113" s="4">
        <f>MAX(0,J113-K113)</f>
        <v/>
      </c>
    </row>
    <row r="114">
      <c r="A114" s="2" t="n"/>
      <c r="F114" s="3" t="n"/>
      <c r="G114" t="n">
        <v>113</v>
      </c>
      <c r="H114">
        <f>SUMIFS(F:F,E:E,"Car/Van",A:A,"&gt;="&amp;Summary!$C$4,A:A,"&lt;="&amp;Summary!$C$5,G:G,"&lt;="&amp;G114)</f>
        <v/>
      </c>
      <c r="I114">
        <f>IF(E114="Car/Van",IF(H114&lt;=10000,0.45,0.25),IF(E114="Motorcycle",0.24,IF(E114="Bicycle",0.20,0)))</f>
        <v/>
      </c>
      <c r="J114" s="4">
        <f>IF(E114="Car/Van",IF(H114&lt;=10000,F114*0.45,IF(H114-F114&gt;=10000,F114*0.25,(10000-(H114-F114))*0.45 + (F114-(10000-(H114-F114)))*0.25))),IF(E114="Motorcycle",F114*0.24,IF(E114="Bicycle",F114*0.20,0)))</f>
        <v/>
      </c>
      <c r="K114" s="4" t="n"/>
      <c r="L114" s="4">
        <f>MAX(0,J114-K114)</f>
        <v/>
      </c>
    </row>
    <row r="115">
      <c r="A115" s="2" t="n"/>
      <c r="F115" s="3" t="n"/>
      <c r="G115" t="n">
        <v>114</v>
      </c>
      <c r="H115">
        <f>SUMIFS(F:F,E:E,"Car/Van",A:A,"&gt;="&amp;Summary!$C$4,A:A,"&lt;="&amp;Summary!$C$5,G:G,"&lt;="&amp;G115)</f>
        <v/>
      </c>
      <c r="I115">
        <f>IF(E115="Car/Van",IF(H115&lt;=10000,0.45,0.25),IF(E115="Motorcycle",0.24,IF(E115="Bicycle",0.20,0)))</f>
        <v/>
      </c>
      <c r="J115" s="4">
        <f>IF(E115="Car/Van",IF(H115&lt;=10000,F115*0.45,IF(H115-F115&gt;=10000,F115*0.25,(10000-(H115-F115))*0.45 + (F115-(10000-(H115-F115)))*0.25))),IF(E115="Motorcycle",F115*0.24,IF(E115="Bicycle",F115*0.20,0)))</f>
        <v/>
      </c>
      <c r="K115" s="4" t="n"/>
      <c r="L115" s="4">
        <f>MAX(0,J115-K115)</f>
        <v/>
      </c>
    </row>
    <row r="116">
      <c r="A116" s="2" t="n"/>
      <c r="F116" s="3" t="n"/>
      <c r="G116" t="n">
        <v>115</v>
      </c>
      <c r="H116">
        <f>SUMIFS(F:F,E:E,"Car/Van",A:A,"&gt;="&amp;Summary!$C$4,A:A,"&lt;="&amp;Summary!$C$5,G:G,"&lt;="&amp;G116)</f>
        <v/>
      </c>
      <c r="I116">
        <f>IF(E116="Car/Van",IF(H116&lt;=10000,0.45,0.25),IF(E116="Motorcycle",0.24,IF(E116="Bicycle",0.20,0)))</f>
        <v/>
      </c>
      <c r="J116" s="4">
        <f>IF(E116="Car/Van",IF(H116&lt;=10000,F116*0.45,IF(H116-F116&gt;=10000,F116*0.25,(10000-(H116-F116))*0.45 + (F116-(10000-(H116-F116)))*0.25))),IF(E116="Motorcycle",F116*0.24,IF(E116="Bicycle",F116*0.20,0)))</f>
        <v/>
      </c>
      <c r="K116" s="4" t="n"/>
      <c r="L116" s="4">
        <f>MAX(0,J116-K116)</f>
        <v/>
      </c>
    </row>
    <row r="117">
      <c r="A117" s="2" t="n"/>
      <c r="F117" s="3" t="n"/>
      <c r="G117" t="n">
        <v>116</v>
      </c>
      <c r="H117">
        <f>SUMIFS(F:F,E:E,"Car/Van",A:A,"&gt;="&amp;Summary!$C$4,A:A,"&lt;="&amp;Summary!$C$5,G:G,"&lt;="&amp;G117)</f>
        <v/>
      </c>
      <c r="I117">
        <f>IF(E117="Car/Van",IF(H117&lt;=10000,0.45,0.25),IF(E117="Motorcycle",0.24,IF(E117="Bicycle",0.20,0)))</f>
        <v/>
      </c>
      <c r="J117" s="4">
        <f>IF(E117="Car/Van",IF(H117&lt;=10000,F117*0.45,IF(H117-F117&gt;=10000,F117*0.25,(10000-(H117-F117))*0.45 + (F117-(10000-(H117-F117)))*0.25))),IF(E117="Motorcycle",F117*0.24,IF(E117="Bicycle",F117*0.20,0)))</f>
        <v/>
      </c>
      <c r="K117" s="4" t="n"/>
      <c r="L117" s="4">
        <f>MAX(0,J117-K117)</f>
        <v/>
      </c>
    </row>
    <row r="118">
      <c r="A118" s="2" t="n"/>
      <c r="F118" s="3" t="n"/>
      <c r="G118" t="n">
        <v>117</v>
      </c>
      <c r="H118">
        <f>SUMIFS(F:F,E:E,"Car/Van",A:A,"&gt;="&amp;Summary!$C$4,A:A,"&lt;="&amp;Summary!$C$5,G:G,"&lt;="&amp;G118)</f>
        <v/>
      </c>
      <c r="I118">
        <f>IF(E118="Car/Van",IF(H118&lt;=10000,0.45,0.25),IF(E118="Motorcycle",0.24,IF(E118="Bicycle",0.20,0)))</f>
        <v/>
      </c>
      <c r="J118" s="4">
        <f>IF(E118="Car/Van",IF(H118&lt;=10000,F118*0.45,IF(H118-F118&gt;=10000,F118*0.25,(10000-(H118-F118))*0.45 + (F118-(10000-(H118-F118)))*0.25))),IF(E118="Motorcycle",F118*0.24,IF(E118="Bicycle",F118*0.20,0)))</f>
        <v/>
      </c>
      <c r="K118" s="4" t="n"/>
      <c r="L118" s="4">
        <f>MAX(0,J118-K118)</f>
        <v/>
      </c>
    </row>
    <row r="119">
      <c r="A119" s="2" t="n"/>
      <c r="F119" s="3" t="n"/>
      <c r="G119" t="n">
        <v>118</v>
      </c>
      <c r="H119">
        <f>SUMIFS(F:F,E:E,"Car/Van",A:A,"&gt;="&amp;Summary!$C$4,A:A,"&lt;="&amp;Summary!$C$5,G:G,"&lt;="&amp;G119)</f>
        <v/>
      </c>
      <c r="I119">
        <f>IF(E119="Car/Van",IF(H119&lt;=10000,0.45,0.25),IF(E119="Motorcycle",0.24,IF(E119="Bicycle",0.20,0)))</f>
        <v/>
      </c>
      <c r="J119" s="4">
        <f>IF(E119="Car/Van",IF(H119&lt;=10000,F119*0.45,IF(H119-F119&gt;=10000,F119*0.25,(10000-(H119-F119))*0.45 + (F119-(10000-(H119-F119)))*0.25))),IF(E119="Motorcycle",F119*0.24,IF(E119="Bicycle",F119*0.20,0)))</f>
        <v/>
      </c>
      <c r="K119" s="4" t="n"/>
      <c r="L119" s="4">
        <f>MAX(0,J119-K119)</f>
        <v/>
      </c>
    </row>
    <row r="120">
      <c r="A120" s="2" t="n"/>
      <c r="F120" s="3" t="n"/>
      <c r="G120" t="n">
        <v>119</v>
      </c>
      <c r="H120">
        <f>SUMIFS(F:F,E:E,"Car/Van",A:A,"&gt;="&amp;Summary!$C$4,A:A,"&lt;="&amp;Summary!$C$5,G:G,"&lt;="&amp;G120)</f>
        <v/>
      </c>
      <c r="I120">
        <f>IF(E120="Car/Van",IF(H120&lt;=10000,0.45,0.25),IF(E120="Motorcycle",0.24,IF(E120="Bicycle",0.20,0)))</f>
        <v/>
      </c>
      <c r="J120" s="4">
        <f>IF(E120="Car/Van",IF(H120&lt;=10000,F120*0.45,IF(H120-F120&gt;=10000,F120*0.25,(10000-(H120-F120))*0.45 + (F120-(10000-(H120-F120)))*0.25))),IF(E120="Motorcycle",F120*0.24,IF(E120="Bicycle",F120*0.20,0)))</f>
        <v/>
      </c>
      <c r="K120" s="4" t="n"/>
      <c r="L120" s="4">
        <f>MAX(0,J120-K120)</f>
        <v/>
      </c>
    </row>
    <row r="121">
      <c r="A121" s="2" t="n"/>
      <c r="F121" s="3" t="n"/>
      <c r="G121" t="n">
        <v>120</v>
      </c>
      <c r="H121">
        <f>SUMIFS(F:F,E:E,"Car/Van",A:A,"&gt;="&amp;Summary!$C$4,A:A,"&lt;="&amp;Summary!$C$5,G:G,"&lt;="&amp;G121)</f>
        <v/>
      </c>
      <c r="I121">
        <f>IF(E121="Car/Van",IF(H121&lt;=10000,0.45,0.25),IF(E121="Motorcycle",0.24,IF(E121="Bicycle",0.20,0)))</f>
        <v/>
      </c>
      <c r="J121" s="4">
        <f>IF(E121="Car/Van",IF(H121&lt;=10000,F121*0.45,IF(H121-F121&gt;=10000,F121*0.25,(10000-(H121-F121))*0.45 + (F121-(10000-(H121-F121)))*0.25))),IF(E121="Motorcycle",F121*0.24,IF(E121="Bicycle",F121*0.20,0)))</f>
        <v/>
      </c>
      <c r="K121" s="4" t="n"/>
      <c r="L121" s="4">
        <f>MAX(0,J121-K121)</f>
        <v/>
      </c>
    </row>
    <row r="122">
      <c r="A122" s="2" t="n"/>
      <c r="F122" s="3" t="n"/>
      <c r="G122" t="n">
        <v>121</v>
      </c>
      <c r="H122">
        <f>SUMIFS(F:F,E:E,"Car/Van",A:A,"&gt;="&amp;Summary!$C$4,A:A,"&lt;="&amp;Summary!$C$5,G:G,"&lt;="&amp;G122)</f>
        <v/>
      </c>
      <c r="I122">
        <f>IF(E122="Car/Van",IF(H122&lt;=10000,0.45,0.25),IF(E122="Motorcycle",0.24,IF(E122="Bicycle",0.20,0)))</f>
        <v/>
      </c>
      <c r="J122" s="4">
        <f>IF(E122="Car/Van",IF(H122&lt;=10000,F122*0.45,IF(H122-F122&gt;=10000,F122*0.25,(10000-(H122-F122))*0.45 + (F122-(10000-(H122-F122)))*0.25))),IF(E122="Motorcycle",F122*0.24,IF(E122="Bicycle",F122*0.20,0)))</f>
        <v/>
      </c>
      <c r="K122" s="4" t="n"/>
      <c r="L122" s="4">
        <f>MAX(0,J122-K122)</f>
        <v/>
      </c>
    </row>
    <row r="123">
      <c r="A123" s="2" t="n"/>
      <c r="F123" s="3" t="n"/>
      <c r="G123" t="n">
        <v>122</v>
      </c>
      <c r="H123">
        <f>SUMIFS(F:F,E:E,"Car/Van",A:A,"&gt;="&amp;Summary!$C$4,A:A,"&lt;="&amp;Summary!$C$5,G:G,"&lt;="&amp;G123)</f>
        <v/>
      </c>
      <c r="I123">
        <f>IF(E123="Car/Van",IF(H123&lt;=10000,0.45,0.25),IF(E123="Motorcycle",0.24,IF(E123="Bicycle",0.20,0)))</f>
        <v/>
      </c>
      <c r="J123" s="4">
        <f>IF(E123="Car/Van",IF(H123&lt;=10000,F123*0.45,IF(H123-F123&gt;=10000,F123*0.25,(10000-(H123-F123))*0.45 + (F123-(10000-(H123-F123)))*0.25))),IF(E123="Motorcycle",F123*0.24,IF(E123="Bicycle",F123*0.20,0)))</f>
        <v/>
      </c>
      <c r="K123" s="4" t="n"/>
      <c r="L123" s="4">
        <f>MAX(0,J123-K123)</f>
        <v/>
      </c>
    </row>
    <row r="124">
      <c r="A124" s="2" t="n"/>
      <c r="F124" s="3" t="n"/>
      <c r="G124" t="n">
        <v>123</v>
      </c>
      <c r="H124">
        <f>SUMIFS(F:F,E:E,"Car/Van",A:A,"&gt;="&amp;Summary!$C$4,A:A,"&lt;="&amp;Summary!$C$5,G:G,"&lt;="&amp;G124)</f>
        <v/>
      </c>
      <c r="I124">
        <f>IF(E124="Car/Van",IF(H124&lt;=10000,0.45,0.25),IF(E124="Motorcycle",0.24,IF(E124="Bicycle",0.20,0)))</f>
        <v/>
      </c>
      <c r="J124" s="4">
        <f>IF(E124="Car/Van",IF(H124&lt;=10000,F124*0.45,IF(H124-F124&gt;=10000,F124*0.25,(10000-(H124-F124))*0.45 + (F124-(10000-(H124-F124)))*0.25))),IF(E124="Motorcycle",F124*0.24,IF(E124="Bicycle",F124*0.20,0)))</f>
        <v/>
      </c>
      <c r="K124" s="4" t="n"/>
      <c r="L124" s="4">
        <f>MAX(0,J124-K124)</f>
        <v/>
      </c>
    </row>
    <row r="125">
      <c r="A125" s="2" t="n"/>
      <c r="F125" s="3" t="n"/>
      <c r="G125" t="n">
        <v>124</v>
      </c>
      <c r="H125">
        <f>SUMIFS(F:F,E:E,"Car/Van",A:A,"&gt;="&amp;Summary!$C$4,A:A,"&lt;="&amp;Summary!$C$5,G:G,"&lt;="&amp;G125)</f>
        <v/>
      </c>
      <c r="I125">
        <f>IF(E125="Car/Van",IF(H125&lt;=10000,0.45,0.25),IF(E125="Motorcycle",0.24,IF(E125="Bicycle",0.20,0)))</f>
        <v/>
      </c>
      <c r="J125" s="4">
        <f>IF(E125="Car/Van",IF(H125&lt;=10000,F125*0.45,IF(H125-F125&gt;=10000,F125*0.25,(10000-(H125-F125))*0.45 + (F125-(10000-(H125-F125)))*0.25))),IF(E125="Motorcycle",F125*0.24,IF(E125="Bicycle",F125*0.20,0)))</f>
        <v/>
      </c>
      <c r="K125" s="4" t="n"/>
      <c r="L125" s="4">
        <f>MAX(0,J125-K125)</f>
        <v/>
      </c>
    </row>
    <row r="126">
      <c r="A126" s="2" t="n"/>
      <c r="F126" s="3" t="n"/>
      <c r="G126" t="n">
        <v>125</v>
      </c>
      <c r="H126">
        <f>SUMIFS(F:F,E:E,"Car/Van",A:A,"&gt;="&amp;Summary!$C$4,A:A,"&lt;="&amp;Summary!$C$5,G:G,"&lt;="&amp;G126)</f>
        <v/>
      </c>
      <c r="I126">
        <f>IF(E126="Car/Van",IF(H126&lt;=10000,0.45,0.25),IF(E126="Motorcycle",0.24,IF(E126="Bicycle",0.20,0)))</f>
        <v/>
      </c>
      <c r="J126" s="4">
        <f>IF(E126="Car/Van",IF(H126&lt;=10000,F126*0.45,IF(H126-F126&gt;=10000,F126*0.25,(10000-(H126-F126))*0.45 + (F126-(10000-(H126-F126)))*0.25))),IF(E126="Motorcycle",F126*0.24,IF(E126="Bicycle",F126*0.20,0)))</f>
        <v/>
      </c>
      <c r="K126" s="4" t="n"/>
      <c r="L126" s="4">
        <f>MAX(0,J126-K126)</f>
        <v/>
      </c>
    </row>
    <row r="127">
      <c r="A127" s="2" t="n"/>
      <c r="F127" s="3" t="n"/>
      <c r="G127" t="n">
        <v>126</v>
      </c>
      <c r="H127">
        <f>SUMIFS(F:F,E:E,"Car/Van",A:A,"&gt;="&amp;Summary!$C$4,A:A,"&lt;="&amp;Summary!$C$5,G:G,"&lt;="&amp;G127)</f>
        <v/>
      </c>
      <c r="I127">
        <f>IF(E127="Car/Van",IF(H127&lt;=10000,0.45,0.25),IF(E127="Motorcycle",0.24,IF(E127="Bicycle",0.20,0)))</f>
        <v/>
      </c>
      <c r="J127" s="4">
        <f>IF(E127="Car/Van",IF(H127&lt;=10000,F127*0.45,IF(H127-F127&gt;=10000,F127*0.25,(10000-(H127-F127))*0.45 + (F127-(10000-(H127-F127)))*0.25))),IF(E127="Motorcycle",F127*0.24,IF(E127="Bicycle",F127*0.20,0)))</f>
        <v/>
      </c>
      <c r="K127" s="4" t="n"/>
      <c r="L127" s="4">
        <f>MAX(0,J127-K127)</f>
        <v/>
      </c>
    </row>
    <row r="128">
      <c r="A128" s="2" t="n"/>
      <c r="F128" s="3" t="n"/>
      <c r="G128" t="n">
        <v>127</v>
      </c>
      <c r="H128">
        <f>SUMIFS(F:F,E:E,"Car/Van",A:A,"&gt;="&amp;Summary!$C$4,A:A,"&lt;="&amp;Summary!$C$5,G:G,"&lt;="&amp;G128)</f>
        <v/>
      </c>
      <c r="I128">
        <f>IF(E128="Car/Van",IF(H128&lt;=10000,0.45,0.25),IF(E128="Motorcycle",0.24,IF(E128="Bicycle",0.20,0)))</f>
        <v/>
      </c>
      <c r="J128" s="4">
        <f>IF(E128="Car/Van",IF(H128&lt;=10000,F128*0.45,IF(H128-F128&gt;=10000,F128*0.25,(10000-(H128-F128))*0.45 + (F128-(10000-(H128-F128)))*0.25))),IF(E128="Motorcycle",F128*0.24,IF(E128="Bicycle",F128*0.20,0)))</f>
        <v/>
      </c>
      <c r="K128" s="4" t="n"/>
      <c r="L128" s="4">
        <f>MAX(0,J128-K128)</f>
        <v/>
      </c>
    </row>
    <row r="129">
      <c r="A129" s="2" t="n"/>
      <c r="F129" s="3" t="n"/>
      <c r="G129" t="n">
        <v>128</v>
      </c>
      <c r="H129">
        <f>SUMIFS(F:F,E:E,"Car/Van",A:A,"&gt;="&amp;Summary!$C$4,A:A,"&lt;="&amp;Summary!$C$5,G:G,"&lt;="&amp;G129)</f>
        <v/>
      </c>
      <c r="I129">
        <f>IF(E129="Car/Van",IF(H129&lt;=10000,0.45,0.25),IF(E129="Motorcycle",0.24,IF(E129="Bicycle",0.20,0)))</f>
        <v/>
      </c>
      <c r="J129" s="4">
        <f>IF(E129="Car/Van",IF(H129&lt;=10000,F129*0.45,IF(H129-F129&gt;=10000,F129*0.25,(10000-(H129-F129))*0.45 + (F129-(10000-(H129-F129)))*0.25))),IF(E129="Motorcycle",F129*0.24,IF(E129="Bicycle",F129*0.20,0)))</f>
        <v/>
      </c>
      <c r="K129" s="4" t="n"/>
      <c r="L129" s="4">
        <f>MAX(0,J129-K129)</f>
        <v/>
      </c>
    </row>
    <row r="130">
      <c r="A130" s="2" t="n"/>
      <c r="F130" s="3" t="n"/>
      <c r="G130" t="n">
        <v>129</v>
      </c>
      <c r="H130">
        <f>SUMIFS(F:F,E:E,"Car/Van",A:A,"&gt;="&amp;Summary!$C$4,A:A,"&lt;="&amp;Summary!$C$5,G:G,"&lt;="&amp;G130)</f>
        <v/>
      </c>
      <c r="I130">
        <f>IF(E130="Car/Van",IF(H130&lt;=10000,0.45,0.25),IF(E130="Motorcycle",0.24,IF(E130="Bicycle",0.20,0)))</f>
        <v/>
      </c>
      <c r="J130" s="4">
        <f>IF(E130="Car/Van",IF(H130&lt;=10000,F130*0.45,IF(H130-F130&gt;=10000,F130*0.25,(10000-(H130-F130))*0.45 + (F130-(10000-(H130-F130)))*0.25))),IF(E130="Motorcycle",F130*0.24,IF(E130="Bicycle",F130*0.20,0)))</f>
        <v/>
      </c>
      <c r="K130" s="4" t="n"/>
      <c r="L130" s="4">
        <f>MAX(0,J130-K130)</f>
        <v/>
      </c>
    </row>
    <row r="131">
      <c r="A131" s="2" t="n"/>
      <c r="F131" s="3" t="n"/>
      <c r="G131" t="n">
        <v>130</v>
      </c>
      <c r="H131">
        <f>SUMIFS(F:F,E:E,"Car/Van",A:A,"&gt;="&amp;Summary!$C$4,A:A,"&lt;="&amp;Summary!$C$5,G:G,"&lt;="&amp;G131)</f>
        <v/>
      </c>
      <c r="I131">
        <f>IF(E131="Car/Van",IF(H131&lt;=10000,0.45,0.25),IF(E131="Motorcycle",0.24,IF(E131="Bicycle",0.20,0)))</f>
        <v/>
      </c>
      <c r="J131" s="4">
        <f>IF(E131="Car/Van",IF(H131&lt;=10000,F131*0.45,IF(H131-F131&gt;=10000,F131*0.25,(10000-(H131-F131))*0.45 + (F131-(10000-(H131-F131)))*0.25))),IF(E131="Motorcycle",F131*0.24,IF(E131="Bicycle",F131*0.20,0)))</f>
        <v/>
      </c>
      <c r="K131" s="4" t="n"/>
      <c r="L131" s="4">
        <f>MAX(0,J131-K131)</f>
        <v/>
      </c>
    </row>
    <row r="132">
      <c r="A132" s="2" t="n"/>
      <c r="F132" s="3" t="n"/>
      <c r="G132" t="n">
        <v>131</v>
      </c>
      <c r="H132">
        <f>SUMIFS(F:F,E:E,"Car/Van",A:A,"&gt;="&amp;Summary!$C$4,A:A,"&lt;="&amp;Summary!$C$5,G:G,"&lt;="&amp;G132)</f>
        <v/>
      </c>
      <c r="I132">
        <f>IF(E132="Car/Van",IF(H132&lt;=10000,0.45,0.25),IF(E132="Motorcycle",0.24,IF(E132="Bicycle",0.20,0)))</f>
        <v/>
      </c>
      <c r="J132" s="4">
        <f>IF(E132="Car/Van",IF(H132&lt;=10000,F132*0.45,IF(H132-F132&gt;=10000,F132*0.25,(10000-(H132-F132))*0.45 + (F132-(10000-(H132-F132)))*0.25))),IF(E132="Motorcycle",F132*0.24,IF(E132="Bicycle",F132*0.20,0)))</f>
        <v/>
      </c>
      <c r="K132" s="4" t="n"/>
      <c r="L132" s="4">
        <f>MAX(0,J132-K132)</f>
        <v/>
      </c>
    </row>
    <row r="133">
      <c r="A133" s="2" t="n"/>
      <c r="F133" s="3" t="n"/>
      <c r="G133" t="n">
        <v>132</v>
      </c>
      <c r="H133">
        <f>SUMIFS(F:F,E:E,"Car/Van",A:A,"&gt;="&amp;Summary!$C$4,A:A,"&lt;="&amp;Summary!$C$5,G:G,"&lt;="&amp;G133)</f>
        <v/>
      </c>
      <c r="I133">
        <f>IF(E133="Car/Van",IF(H133&lt;=10000,0.45,0.25),IF(E133="Motorcycle",0.24,IF(E133="Bicycle",0.20,0)))</f>
        <v/>
      </c>
      <c r="J133" s="4">
        <f>IF(E133="Car/Van",IF(H133&lt;=10000,F133*0.45,IF(H133-F133&gt;=10000,F133*0.25,(10000-(H133-F133))*0.45 + (F133-(10000-(H133-F133)))*0.25))),IF(E133="Motorcycle",F133*0.24,IF(E133="Bicycle",F133*0.20,0)))</f>
        <v/>
      </c>
      <c r="K133" s="4" t="n"/>
      <c r="L133" s="4">
        <f>MAX(0,J133-K133)</f>
        <v/>
      </c>
    </row>
    <row r="134">
      <c r="A134" s="2" t="n"/>
      <c r="F134" s="3" t="n"/>
      <c r="G134" t="n">
        <v>133</v>
      </c>
      <c r="H134">
        <f>SUMIFS(F:F,E:E,"Car/Van",A:A,"&gt;="&amp;Summary!$C$4,A:A,"&lt;="&amp;Summary!$C$5,G:G,"&lt;="&amp;G134)</f>
        <v/>
      </c>
      <c r="I134">
        <f>IF(E134="Car/Van",IF(H134&lt;=10000,0.45,0.25),IF(E134="Motorcycle",0.24,IF(E134="Bicycle",0.20,0)))</f>
        <v/>
      </c>
      <c r="J134" s="4">
        <f>IF(E134="Car/Van",IF(H134&lt;=10000,F134*0.45,IF(H134-F134&gt;=10000,F134*0.25,(10000-(H134-F134))*0.45 + (F134-(10000-(H134-F134)))*0.25))),IF(E134="Motorcycle",F134*0.24,IF(E134="Bicycle",F134*0.20,0)))</f>
        <v/>
      </c>
      <c r="K134" s="4" t="n"/>
      <c r="L134" s="4">
        <f>MAX(0,J134-K134)</f>
        <v/>
      </c>
    </row>
    <row r="135">
      <c r="A135" s="2" t="n"/>
      <c r="F135" s="3" t="n"/>
      <c r="G135" t="n">
        <v>134</v>
      </c>
      <c r="H135">
        <f>SUMIFS(F:F,E:E,"Car/Van",A:A,"&gt;="&amp;Summary!$C$4,A:A,"&lt;="&amp;Summary!$C$5,G:G,"&lt;="&amp;G135)</f>
        <v/>
      </c>
      <c r="I135">
        <f>IF(E135="Car/Van",IF(H135&lt;=10000,0.45,0.25),IF(E135="Motorcycle",0.24,IF(E135="Bicycle",0.20,0)))</f>
        <v/>
      </c>
      <c r="J135" s="4">
        <f>IF(E135="Car/Van",IF(H135&lt;=10000,F135*0.45,IF(H135-F135&gt;=10000,F135*0.25,(10000-(H135-F135))*0.45 + (F135-(10000-(H135-F135)))*0.25))),IF(E135="Motorcycle",F135*0.24,IF(E135="Bicycle",F135*0.20,0)))</f>
        <v/>
      </c>
      <c r="K135" s="4" t="n"/>
      <c r="L135" s="4">
        <f>MAX(0,J135-K135)</f>
        <v/>
      </c>
    </row>
    <row r="136">
      <c r="A136" s="2" t="n"/>
      <c r="F136" s="3" t="n"/>
      <c r="G136" t="n">
        <v>135</v>
      </c>
      <c r="H136">
        <f>SUMIFS(F:F,E:E,"Car/Van",A:A,"&gt;="&amp;Summary!$C$4,A:A,"&lt;="&amp;Summary!$C$5,G:G,"&lt;="&amp;G136)</f>
        <v/>
      </c>
      <c r="I136">
        <f>IF(E136="Car/Van",IF(H136&lt;=10000,0.45,0.25),IF(E136="Motorcycle",0.24,IF(E136="Bicycle",0.20,0)))</f>
        <v/>
      </c>
      <c r="J136" s="4">
        <f>IF(E136="Car/Van",IF(H136&lt;=10000,F136*0.45,IF(H136-F136&gt;=10000,F136*0.25,(10000-(H136-F136))*0.45 + (F136-(10000-(H136-F136)))*0.25))),IF(E136="Motorcycle",F136*0.24,IF(E136="Bicycle",F136*0.20,0)))</f>
        <v/>
      </c>
      <c r="K136" s="4" t="n"/>
      <c r="L136" s="4">
        <f>MAX(0,J136-K136)</f>
        <v/>
      </c>
    </row>
    <row r="137">
      <c r="A137" s="2" t="n"/>
      <c r="F137" s="3" t="n"/>
      <c r="G137" t="n">
        <v>136</v>
      </c>
      <c r="H137">
        <f>SUMIFS(F:F,E:E,"Car/Van",A:A,"&gt;="&amp;Summary!$C$4,A:A,"&lt;="&amp;Summary!$C$5,G:G,"&lt;="&amp;G137)</f>
        <v/>
      </c>
      <c r="I137">
        <f>IF(E137="Car/Van",IF(H137&lt;=10000,0.45,0.25),IF(E137="Motorcycle",0.24,IF(E137="Bicycle",0.20,0)))</f>
        <v/>
      </c>
      <c r="J137" s="4">
        <f>IF(E137="Car/Van",IF(H137&lt;=10000,F137*0.45,IF(H137-F137&gt;=10000,F137*0.25,(10000-(H137-F137))*0.45 + (F137-(10000-(H137-F137)))*0.25))),IF(E137="Motorcycle",F137*0.24,IF(E137="Bicycle",F137*0.20,0)))</f>
        <v/>
      </c>
      <c r="K137" s="4" t="n"/>
      <c r="L137" s="4">
        <f>MAX(0,J137-K137)</f>
        <v/>
      </c>
    </row>
    <row r="138">
      <c r="A138" s="2" t="n"/>
      <c r="F138" s="3" t="n"/>
      <c r="G138" t="n">
        <v>137</v>
      </c>
      <c r="H138">
        <f>SUMIFS(F:F,E:E,"Car/Van",A:A,"&gt;="&amp;Summary!$C$4,A:A,"&lt;="&amp;Summary!$C$5,G:G,"&lt;="&amp;G138)</f>
        <v/>
      </c>
      <c r="I138">
        <f>IF(E138="Car/Van",IF(H138&lt;=10000,0.45,0.25),IF(E138="Motorcycle",0.24,IF(E138="Bicycle",0.20,0)))</f>
        <v/>
      </c>
      <c r="J138" s="4">
        <f>IF(E138="Car/Van",IF(H138&lt;=10000,F138*0.45,IF(H138-F138&gt;=10000,F138*0.25,(10000-(H138-F138))*0.45 + (F138-(10000-(H138-F138)))*0.25))),IF(E138="Motorcycle",F138*0.24,IF(E138="Bicycle",F138*0.20,0)))</f>
        <v/>
      </c>
      <c r="K138" s="4" t="n"/>
      <c r="L138" s="4">
        <f>MAX(0,J138-K138)</f>
        <v/>
      </c>
    </row>
    <row r="139">
      <c r="A139" s="2" t="n"/>
      <c r="F139" s="3" t="n"/>
      <c r="G139" t="n">
        <v>138</v>
      </c>
      <c r="H139">
        <f>SUMIFS(F:F,E:E,"Car/Van",A:A,"&gt;="&amp;Summary!$C$4,A:A,"&lt;="&amp;Summary!$C$5,G:G,"&lt;="&amp;G139)</f>
        <v/>
      </c>
      <c r="I139">
        <f>IF(E139="Car/Van",IF(H139&lt;=10000,0.45,0.25),IF(E139="Motorcycle",0.24,IF(E139="Bicycle",0.20,0)))</f>
        <v/>
      </c>
      <c r="J139" s="4">
        <f>IF(E139="Car/Van",IF(H139&lt;=10000,F139*0.45,IF(H139-F139&gt;=10000,F139*0.25,(10000-(H139-F139))*0.45 + (F139-(10000-(H139-F139)))*0.25))),IF(E139="Motorcycle",F139*0.24,IF(E139="Bicycle",F139*0.20,0)))</f>
        <v/>
      </c>
      <c r="K139" s="4" t="n"/>
      <c r="L139" s="4">
        <f>MAX(0,J139-K139)</f>
        <v/>
      </c>
    </row>
    <row r="140">
      <c r="A140" s="2" t="n"/>
      <c r="F140" s="3" t="n"/>
      <c r="G140" t="n">
        <v>139</v>
      </c>
      <c r="H140">
        <f>SUMIFS(F:F,E:E,"Car/Van",A:A,"&gt;="&amp;Summary!$C$4,A:A,"&lt;="&amp;Summary!$C$5,G:G,"&lt;="&amp;G140)</f>
        <v/>
      </c>
      <c r="I140">
        <f>IF(E140="Car/Van",IF(H140&lt;=10000,0.45,0.25),IF(E140="Motorcycle",0.24,IF(E140="Bicycle",0.20,0)))</f>
        <v/>
      </c>
      <c r="J140" s="4">
        <f>IF(E140="Car/Van",IF(H140&lt;=10000,F140*0.45,IF(H140-F140&gt;=10000,F140*0.25,(10000-(H140-F140))*0.45 + (F140-(10000-(H140-F140)))*0.25))),IF(E140="Motorcycle",F140*0.24,IF(E140="Bicycle",F140*0.20,0)))</f>
        <v/>
      </c>
      <c r="K140" s="4" t="n"/>
      <c r="L140" s="4">
        <f>MAX(0,J140-K140)</f>
        <v/>
      </c>
    </row>
    <row r="141">
      <c r="A141" s="2" t="n"/>
      <c r="F141" s="3" t="n"/>
      <c r="G141" t="n">
        <v>140</v>
      </c>
      <c r="H141">
        <f>SUMIFS(F:F,E:E,"Car/Van",A:A,"&gt;="&amp;Summary!$C$4,A:A,"&lt;="&amp;Summary!$C$5,G:G,"&lt;="&amp;G141)</f>
        <v/>
      </c>
      <c r="I141">
        <f>IF(E141="Car/Van",IF(H141&lt;=10000,0.45,0.25),IF(E141="Motorcycle",0.24,IF(E141="Bicycle",0.20,0)))</f>
        <v/>
      </c>
      <c r="J141" s="4">
        <f>IF(E141="Car/Van",IF(H141&lt;=10000,F141*0.45,IF(H141-F141&gt;=10000,F141*0.25,(10000-(H141-F141))*0.45 + (F141-(10000-(H141-F141)))*0.25))),IF(E141="Motorcycle",F141*0.24,IF(E141="Bicycle",F141*0.20,0)))</f>
        <v/>
      </c>
      <c r="K141" s="4" t="n"/>
      <c r="L141" s="4">
        <f>MAX(0,J141-K141)</f>
        <v/>
      </c>
    </row>
    <row r="142">
      <c r="A142" s="2" t="n"/>
      <c r="F142" s="3" t="n"/>
      <c r="G142" t="n">
        <v>141</v>
      </c>
      <c r="H142">
        <f>SUMIFS(F:F,E:E,"Car/Van",A:A,"&gt;="&amp;Summary!$C$4,A:A,"&lt;="&amp;Summary!$C$5,G:G,"&lt;="&amp;G142)</f>
        <v/>
      </c>
      <c r="I142">
        <f>IF(E142="Car/Van",IF(H142&lt;=10000,0.45,0.25),IF(E142="Motorcycle",0.24,IF(E142="Bicycle",0.20,0)))</f>
        <v/>
      </c>
      <c r="J142" s="4">
        <f>IF(E142="Car/Van",IF(H142&lt;=10000,F142*0.45,IF(H142-F142&gt;=10000,F142*0.25,(10000-(H142-F142))*0.45 + (F142-(10000-(H142-F142)))*0.25))),IF(E142="Motorcycle",F142*0.24,IF(E142="Bicycle",F142*0.20,0)))</f>
        <v/>
      </c>
      <c r="K142" s="4" t="n"/>
      <c r="L142" s="4">
        <f>MAX(0,J142-K142)</f>
        <v/>
      </c>
    </row>
    <row r="143">
      <c r="A143" s="2" t="n"/>
      <c r="F143" s="3" t="n"/>
      <c r="G143" t="n">
        <v>142</v>
      </c>
      <c r="H143">
        <f>SUMIFS(F:F,E:E,"Car/Van",A:A,"&gt;="&amp;Summary!$C$4,A:A,"&lt;="&amp;Summary!$C$5,G:G,"&lt;="&amp;G143)</f>
        <v/>
      </c>
      <c r="I143">
        <f>IF(E143="Car/Van",IF(H143&lt;=10000,0.45,0.25),IF(E143="Motorcycle",0.24,IF(E143="Bicycle",0.20,0)))</f>
        <v/>
      </c>
      <c r="J143" s="4">
        <f>IF(E143="Car/Van",IF(H143&lt;=10000,F143*0.45,IF(H143-F143&gt;=10000,F143*0.25,(10000-(H143-F143))*0.45 + (F143-(10000-(H143-F143)))*0.25))),IF(E143="Motorcycle",F143*0.24,IF(E143="Bicycle",F143*0.20,0)))</f>
        <v/>
      </c>
      <c r="K143" s="4" t="n"/>
      <c r="L143" s="4">
        <f>MAX(0,J143-K143)</f>
        <v/>
      </c>
    </row>
    <row r="144">
      <c r="A144" s="2" t="n"/>
      <c r="F144" s="3" t="n"/>
      <c r="G144" t="n">
        <v>143</v>
      </c>
      <c r="H144">
        <f>SUMIFS(F:F,E:E,"Car/Van",A:A,"&gt;="&amp;Summary!$C$4,A:A,"&lt;="&amp;Summary!$C$5,G:G,"&lt;="&amp;G144)</f>
        <v/>
      </c>
      <c r="I144">
        <f>IF(E144="Car/Van",IF(H144&lt;=10000,0.45,0.25),IF(E144="Motorcycle",0.24,IF(E144="Bicycle",0.20,0)))</f>
        <v/>
      </c>
      <c r="J144" s="4">
        <f>IF(E144="Car/Van",IF(H144&lt;=10000,F144*0.45,IF(H144-F144&gt;=10000,F144*0.25,(10000-(H144-F144))*0.45 + (F144-(10000-(H144-F144)))*0.25))),IF(E144="Motorcycle",F144*0.24,IF(E144="Bicycle",F144*0.20,0)))</f>
        <v/>
      </c>
      <c r="K144" s="4" t="n"/>
      <c r="L144" s="4">
        <f>MAX(0,J144-K144)</f>
        <v/>
      </c>
    </row>
    <row r="145">
      <c r="A145" s="2" t="n"/>
      <c r="F145" s="3" t="n"/>
      <c r="G145" t="n">
        <v>144</v>
      </c>
      <c r="H145">
        <f>SUMIFS(F:F,E:E,"Car/Van",A:A,"&gt;="&amp;Summary!$C$4,A:A,"&lt;="&amp;Summary!$C$5,G:G,"&lt;="&amp;G145)</f>
        <v/>
      </c>
      <c r="I145">
        <f>IF(E145="Car/Van",IF(H145&lt;=10000,0.45,0.25),IF(E145="Motorcycle",0.24,IF(E145="Bicycle",0.20,0)))</f>
        <v/>
      </c>
      <c r="J145" s="4">
        <f>IF(E145="Car/Van",IF(H145&lt;=10000,F145*0.45,IF(H145-F145&gt;=10000,F145*0.25,(10000-(H145-F145))*0.45 + (F145-(10000-(H145-F145)))*0.25))),IF(E145="Motorcycle",F145*0.24,IF(E145="Bicycle",F145*0.20,0)))</f>
        <v/>
      </c>
      <c r="K145" s="4" t="n"/>
      <c r="L145" s="4">
        <f>MAX(0,J145-K145)</f>
        <v/>
      </c>
    </row>
    <row r="146">
      <c r="A146" s="2" t="n"/>
      <c r="F146" s="3" t="n"/>
      <c r="G146" t="n">
        <v>145</v>
      </c>
      <c r="H146">
        <f>SUMIFS(F:F,E:E,"Car/Van",A:A,"&gt;="&amp;Summary!$C$4,A:A,"&lt;="&amp;Summary!$C$5,G:G,"&lt;="&amp;G146)</f>
        <v/>
      </c>
      <c r="I146">
        <f>IF(E146="Car/Van",IF(H146&lt;=10000,0.45,0.25),IF(E146="Motorcycle",0.24,IF(E146="Bicycle",0.20,0)))</f>
        <v/>
      </c>
      <c r="J146" s="4">
        <f>IF(E146="Car/Van",IF(H146&lt;=10000,F146*0.45,IF(H146-F146&gt;=10000,F146*0.25,(10000-(H146-F146))*0.45 + (F146-(10000-(H146-F146)))*0.25))),IF(E146="Motorcycle",F146*0.24,IF(E146="Bicycle",F146*0.20,0)))</f>
        <v/>
      </c>
      <c r="K146" s="4" t="n"/>
      <c r="L146" s="4">
        <f>MAX(0,J146-K146)</f>
        <v/>
      </c>
    </row>
    <row r="147">
      <c r="A147" s="2" t="n"/>
      <c r="F147" s="3" t="n"/>
      <c r="G147" t="n">
        <v>146</v>
      </c>
      <c r="H147">
        <f>SUMIFS(F:F,E:E,"Car/Van",A:A,"&gt;="&amp;Summary!$C$4,A:A,"&lt;="&amp;Summary!$C$5,G:G,"&lt;="&amp;G147)</f>
        <v/>
      </c>
      <c r="I147">
        <f>IF(E147="Car/Van",IF(H147&lt;=10000,0.45,0.25),IF(E147="Motorcycle",0.24,IF(E147="Bicycle",0.20,0)))</f>
        <v/>
      </c>
      <c r="J147" s="4">
        <f>IF(E147="Car/Van",IF(H147&lt;=10000,F147*0.45,IF(H147-F147&gt;=10000,F147*0.25,(10000-(H147-F147))*0.45 + (F147-(10000-(H147-F147)))*0.25))),IF(E147="Motorcycle",F147*0.24,IF(E147="Bicycle",F147*0.20,0)))</f>
        <v/>
      </c>
      <c r="K147" s="4" t="n"/>
      <c r="L147" s="4">
        <f>MAX(0,J147-K147)</f>
        <v/>
      </c>
    </row>
    <row r="148">
      <c r="A148" s="2" t="n"/>
      <c r="F148" s="3" t="n"/>
      <c r="G148" t="n">
        <v>147</v>
      </c>
      <c r="H148">
        <f>SUMIFS(F:F,E:E,"Car/Van",A:A,"&gt;="&amp;Summary!$C$4,A:A,"&lt;="&amp;Summary!$C$5,G:G,"&lt;="&amp;G148)</f>
        <v/>
      </c>
      <c r="I148">
        <f>IF(E148="Car/Van",IF(H148&lt;=10000,0.45,0.25),IF(E148="Motorcycle",0.24,IF(E148="Bicycle",0.20,0)))</f>
        <v/>
      </c>
      <c r="J148" s="4">
        <f>IF(E148="Car/Van",IF(H148&lt;=10000,F148*0.45,IF(H148-F148&gt;=10000,F148*0.25,(10000-(H148-F148))*0.45 + (F148-(10000-(H148-F148)))*0.25))),IF(E148="Motorcycle",F148*0.24,IF(E148="Bicycle",F148*0.20,0)))</f>
        <v/>
      </c>
      <c r="K148" s="4" t="n"/>
      <c r="L148" s="4">
        <f>MAX(0,J148-K148)</f>
        <v/>
      </c>
    </row>
    <row r="149">
      <c r="A149" s="2" t="n"/>
      <c r="F149" s="3" t="n"/>
      <c r="G149" t="n">
        <v>148</v>
      </c>
      <c r="H149">
        <f>SUMIFS(F:F,E:E,"Car/Van",A:A,"&gt;="&amp;Summary!$C$4,A:A,"&lt;="&amp;Summary!$C$5,G:G,"&lt;="&amp;G149)</f>
        <v/>
      </c>
      <c r="I149">
        <f>IF(E149="Car/Van",IF(H149&lt;=10000,0.45,0.25),IF(E149="Motorcycle",0.24,IF(E149="Bicycle",0.20,0)))</f>
        <v/>
      </c>
      <c r="J149" s="4">
        <f>IF(E149="Car/Van",IF(H149&lt;=10000,F149*0.45,IF(H149-F149&gt;=10000,F149*0.25,(10000-(H149-F149))*0.45 + (F149-(10000-(H149-F149)))*0.25))),IF(E149="Motorcycle",F149*0.24,IF(E149="Bicycle",F149*0.20,0)))</f>
        <v/>
      </c>
      <c r="K149" s="4" t="n"/>
      <c r="L149" s="4">
        <f>MAX(0,J149-K149)</f>
        <v/>
      </c>
    </row>
    <row r="150">
      <c r="A150" s="2" t="n"/>
      <c r="F150" s="3" t="n"/>
      <c r="G150" t="n">
        <v>149</v>
      </c>
      <c r="H150">
        <f>SUMIFS(F:F,E:E,"Car/Van",A:A,"&gt;="&amp;Summary!$C$4,A:A,"&lt;="&amp;Summary!$C$5,G:G,"&lt;="&amp;G150)</f>
        <v/>
      </c>
      <c r="I150">
        <f>IF(E150="Car/Van",IF(H150&lt;=10000,0.45,0.25),IF(E150="Motorcycle",0.24,IF(E150="Bicycle",0.20,0)))</f>
        <v/>
      </c>
      <c r="J150" s="4">
        <f>IF(E150="Car/Van",IF(H150&lt;=10000,F150*0.45,IF(H150-F150&gt;=10000,F150*0.25,(10000-(H150-F150))*0.45 + (F150-(10000-(H150-F150)))*0.25))),IF(E150="Motorcycle",F150*0.24,IF(E150="Bicycle",F150*0.20,0)))</f>
        <v/>
      </c>
      <c r="K150" s="4" t="n"/>
      <c r="L150" s="4">
        <f>MAX(0,J150-K150)</f>
        <v/>
      </c>
    </row>
    <row r="151">
      <c r="A151" s="2" t="n"/>
      <c r="F151" s="3" t="n"/>
      <c r="G151" t="n">
        <v>150</v>
      </c>
      <c r="H151">
        <f>SUMIFS(F:F,E:E,"Car/Van",A:A,"&gt;="&amp;Summary!$C$4,A:A,"&lt;="&amp;Summary!$C$5,G:G,"&lt;="&amp;G151)</f>
        <v/>
      </c>
      <c r="I151">
        <f>IF(E151="Car/Van",IF(H151&lt;=10000,0.45,0.25),IF(E151="Motorcycle",0.24,IF(E151="Bicycle",0.20,0)))</f>
        <v/>
      </c>
      <c r="J151" s="4">
        <f>IF(E151="Car/Van",IF(H151&lt;=10000,F151*0.45,IF(H151-F151&gt;=10000,F151*0.25,(10000-(H151-F151))*0.45 + (F151-(10000-(H151-F151)))*0.25))),IF(E151="Motorcycle",F151*0.24,IF(E151="Bicycle",F151*0.20,0)))</f>
        <v/>
      </c>
      <c r="K151" s="4" t="n"/>
      <c r="L151" s="4">
        <f>MAX(0,J151-K151)</f>
        <v/>
      </c>
    </row>
    <row r="152">
      <c r="A152" s="2" t="n"/>
      <c r="F152" s="3" t="n"/>
      <c r="G152" t="n">
        <v>151</v>
      </c>
      <c r="H152">
        <f>SUMIFS(F:F,E:E,"Car/Van",A:A,"&gt;="&amp;Summary!$C$4,A:A,"&lt;="&amp;Summary!$C$5,G:G,"&lt;="&amp;G152)</f>
        <v/>
      </c>
      <c r="I152">
        <f>IF(E152="Car/Van",IF(H152&lt;=10000,0.45,0.25),IF(E152="Motorcycle",0.24,IF(E152="Bicycle",0.20,0)))</f>
        <v/>
      </c>
      <c r="J152" s="4">
        <f>IF(E152="Car/Van",IF(H152&lt;=10000,F152*0.45,IF(H152-F152&gt;=10000,F152*0.25,(10000-(H152-F152))*0.45 + (F152-(10000-(H152-F152)))*0.25))),IF(E152="Motorcycle",F152*0.24,IF(E152="Bicycle",F152*0.20,0)))</f>
        <v/>
      </c>
      <c r="K152" s="4" t="n"/>
      <c r="L152" s="4">
        <f>MAX(0,J152-K152)</f>
        <v/>
      </c>
    </row>
    <row r="153">
      <c r="A153" s="2" t="n"/>
      <c r="F153" s="3" t="n"/>
      <c r="G153" t="n">
        <v>152</v>
      </c>
      <c r="H153">
        <f>SUMIFS(F:F,E:E,"Car/Van",A:A,"&gt;="&amp;Summary!$C$4,A:A,"&lt;="&amp;Summary!$C$5,G:G,"&lt;="&amp;G153)</f>
        <v/>
      </c>
      <c r="I153">
        <f>IF(E153="Car/Van",IF(H153&lt;=10000,0.45,0.25),IF(E153="Motorcycle",0.24,IF(E153="Bicycle",0.20,0)))</f>
        <v/>
      </c>
      <c r="J153" s="4">
        <f>IF(E153="Car/Van",IF(H153&lt;=10000,F153*0.45,IF(H153-F153&gt;=10000,F153*0.25,(10000-(H153-F153))*0.45 + (F153-(10000-(H153-F153)))*0.25))),IF(E153="Motorcycle",F153*0.24,IF(E153="Bicycle",F153*0.20,0)))</f>
        <v/>
      </c>
      <c r="K153" s="4" t="n"/>
      <c r="L153" s="4">
        <f>MAX(0,J153-K153)</f>
        <v/>
      </c>
    </row>
    <row r="154">
      <c r="A154" s="2" t="n"/>
      <c r="F154" s="3" t="n"/>
      <c r="G154" t="n">
        <v>153</v>
      </c>
      <c r="H154">
        <f>SUMIFS(F:F,E:E,"Car/Van",A:A,"&gt;="&amp;Summary!$C$4,A:A,"&lt;="&amp;Summary!$C$5,G:G,"&lt;="&amp;G154)</f>
        <v/>
      </c>
      <c r="I154">
        <f>IF(E154="Car/Van",IF(H154&lt;=10000,0.45,0.25),IF(E154="Motorcycle",0.24,IF(E154="Bicycle",0.20,0)))</f>
        <v/>
      </c>
      <c r="J154" s="4">
        <f>IF(E154="Car/Van",IF(H154&lt;=10000,F154*0.45,IF(H154-F154&gt;=10000,F154*0.25,(10000-(H154-F154))*0.45 + (F154-(10000-(H154-F154)))*0.25))),IF(E154="Motorcycle",F154*0.24,IF(E154="Bicycle",F154*0.20,0)))</f>
        <v/>
      </c>
      <c r="K154" s="4" t="n"/>
      <c r="L154" s="4">
        <f>MAX(0,J154-K154)</f>
        <v/>
      </c>
    </row>
    <row r="155">
      <c r="A155" s="2" t="n"/>
      <c r="F155" s="3" t="n"/>
      <c r="G155" t="n">
        <v>154</v>
      </c>
      <c r="H155">
        <f>SUMIFS(F:F,E:E,"Car/Van",A:A,"&gt;="&amp;Summary!$C$4,A:A,"&lt;="&amp;Summary!$C$5,G:G,"&lt;="&amp;G155)</f>
        <v/>
      </c>
      <c r="I155">
        <f>IF(E155="Car/Van",IF(H155&lt;=10000,0.45,0.25),IF(E155="Motorcycle",0.24,IF(E155="Bicycle",0.20,0)))</f>
        <v/>
      </c>
      <c r="J155" s="4">
        <f>IF(E155="Car/Van",IF(H155&lt;=10000,F155*0.45,IF(H155-F155&gt;=10000,F155*0.25,(10000-(H155-F155))*0.45 + (F155-(10000-(H155-F155)))*0.25))),IF(E155="Motorcycle",F155*0.24,IF(E155="Bicycle",F155*0.20,0)))</f>
        <v/>
      </c>
      <c r="K155" s="4" t="n"/>
      <c r="L155" s="4">
        <f>MAX(0,J155-K155)</f>
        <v/>
      </c>
    </row>
    <row r="156">
      <c r="A156" s="2" t="n"/>
      <c r="F156" s="3" t="n"/>
      <c r="G156" t="n">
        <v>155</v>
      </c>
      <c r="H156">
        <f>SUMIFS(F:F,E:E,"Car/Van",A:A,"&gt;="&amp;Summary!$C$4,A:A,"&lt;="&amp;Summary!$C$5,G:G,"&lt;="&amp;G156)</f>
        <v/>
      </c>
      <c r="I156">
        <f>IF(E156="Car/Van",IF(H156&lt;=10000,0.45,0.25),IF(E156="Motorcycle",0.24,IF(E156="Bicycle",0.20,0)))</f>
        <v/>
      </c>
      <c r="J156" s="4">
        <f>IF(E156="Car/Van",IF(H156&lt;=10000,F156*0.45,IF(H156-F156&gt;=10000,F156*0.25,(10000-(H156-F156))*0.45 + (F156-(10000-(H156-F156)))*0.25))),IF(E156="Motorcycle",F156*0.24,IF(E156="Bicycle",F156*0.20,0)))</f>
        <v/>
      </c>
      <c r="K156" s="4" t="n"/>
      <c r="L156" s="4">
        <f>MAX(0,J156-K156)</f>
        <v/>
      </c>
    </row>
    <row r="157">
      <c r="A157" s="2" t="n"/>
      <c r="F157" s="3" t="n"/>
      <c r="G157" t="n">
        <v>156</v>
      </c>
      <c r="H157">
        <f>SUMIFS(F:F,E:E,"Car/Van",A:A,"&gt;="&amp;Summary!$C$4,A:A,"&lt;="&amp;Summary!$C$5,G:G,"&lt;="&amp;G157)</f>
        <v/>
      </c>
      <c r="I157">
        <f>IF(E157="Car/Van",IF(H157&lt;=10000,0.45,0.25),IF(E157="Motorcycle",0.24,IF(E157="Bicycle",0.20,0)))</f>
        <v/>
      </c>
      <c r="J157" s="4">
        <f>IF(E157="Car/Van",IF(H157&lt;=10000,F157*0.45,IF(H157-F157&gt;=10000,F157*0.25,(10000-(H157-F157))*0.45 + (F157-(10000-(H157-F157)))*0.25))),IF(E157="Motorcycle",F157*0.24,IF(E157="Bicycle",F157*0.20,0)))</f>
        <v/>
      </c>
      <c r="K157" s="4" t="n"/>
      <c r="L157" s="4">
        <f>MAX(0,J157-K157)</f>
        <v/>
      </c>
    </row>
    <row r="158">
      <c r="A158" s="2" t="n"/>
      <c r="F158" s="3" t="n"/>
      <c r="G158" t="n">
        <v>157</v>
      </c>
      <c r="H158">
        <f>SUMIFS(F:F,E:E,"Car/Van",A:A,"&gt;="&amp;Summary!$C$4,A:A,"&lt;="&amp;Summary!$C$5,G:G,"&lt;="&amp;G158)</f>
        <v/>
      </c>
      <c r="I158">
        <f>IF(E158="Car/Van",IF(H158&lt;=10000,0.45,0.25),IF(E158="Motorcycle",0.24,IF(E158="Bicycle",0.20,0)))</f>
        <v/>
      </c>
      <c r="J158" s="4">
        <f>IF(E158="Car/Van",IF(H158&lt;=10000,F158*0.45,IF(H158-F158&gt;=10000,F158*0.25,(10000-(H158-F158))*0.45 + (F158-(10000-(H158-F158)))*0.25))),IF(E158="Motorcycle",F158*0.24,IF(E158="Bicycle",F158*0.20,0)))</f>
        <v/>
      </c>
      <c r="K158" s="4" t="n"/>
      <c r="L158" s="4">
        <f>MAX(0,J158-K158)</f>
        <v/>
      </c>
    </row>
    <row r="159">
      <c r="A159" s="2" t="n"/>
      <c r="F159" s="3" t="n"/>
      <c r="G159" t="n">
        <v>158</v>
      </c>
      <c r="H159">
        <f>SUMIFS(F:F,E:E,"Car/Van",A:A,"&gt;="&amp;Summary!$C$4,A:A,"&lt;="&amp;Summary!$C$5,G:G,"&lt;="&amp;G159)</f>
        <v/>
      </c>
      <c r="I159">
        <f>IF(E159="Car/Van",IF(H159&lt;=10000,0.45,0.25),IF(E159="Motorcycle",0.24,IF(E159="Bicycle",0.20,0)))</f>
        <v/>
      </c>
      <c r="J159" s="4">
        <f>IF(E159="Car/Van",IF(H159&lt;=10000,F159*0.45,IF(H159-F159&gt;=10000,F159*0.25,(10000-(H159-F159))*0.45 + (F159-(10000-(H159-F159)))*0.25))),IF(E159="Motorcycle",F159*0.24,IF(E159="Bicycle",F159*0.20,0)))</f>
        <v/>
      </c>
      <c r="K159" s="4" t="n"/>
      <c r="L159" s="4">
        <f>MAX(0,J159-K159)</f>
        <v/>
      </c>
    </row>
    <row r="160">
      <c r="A160" s="2" t="n"/>
      <c r="F160" s="3" t="n"/>
      <c r="G160" t="n">
        <v>159</v>
      </c>
      <c r="H160">
        <f>SUMIFS(F:F,E:E,"Car/Van",A:A,"&gt;="&amp;Summary!$C$4,A:A,"&lt;="&amp;Summary!$C$5,G:G,"&lt;="&amp;G160)</f>
        <v/>
      </c>
      <c r="I160">
        <f>IF(E160="Car/Van",IF(H160&lt;=10000,0.45,0.25),IF(E160="Motorcycle",0.24,IF(E160="Bicycle",0.20,0)))</f>
        <v/>
      </c>
      <c r="J160" s="4">
        <f>IF(E160="Car/Van",IF(H160&lt;=10000,F160*0.45,IF(H160-F160&gt;=10000,F160*0.25,(10000-(H160-F160))*0.45 + (F160-(10000-(H160-F160)))*0.25))),IF(E160="Motorcycle",F160*0.24,IF(E160="Bicycle",F160*0.20,0)))</f>
        <v/>
      </c>
      <c r="K160" s="4" t="n"/>
      <c r="L160" s="4">
        <f>MAX(0,J160-K160)</f>
        <v/>
      </c>
    </row>
    <row r="161">
      <c r="A161" s="2" t="n"/>
      <c r="F161" s="3" t="n"/>
      <c r="G161" t="n">
        <v>160</v>
      </c>
      <c r="H161">
        <f>SUMIFS(F:F,E:E,"Car/Van",A:A,"&gt;="&amp;Summary!$C$4,A:A,"&lt;="&amp;Summary!$C$5,G:G,"&lt;="&amp;G161)</f>
        <v/>
      </c>
      <c r="I161">
        <f>IF(E161="Car/Van",IF(H161&lt;=10000,0.45,0.25),IF(E161="Motorcycle",0.24,IF(E161="Bicycle",0.20,0)))</f>
        <v/>
      </c>
      <c r="J161" s="4">
        <f>IF(E161="Car/Van",IF(H161&lt;=10000,F161*0.45,IF(H161-F161&gt;=10000,F161*0.25,(10000-(H161-F161))*0.45 + (F161-(10000-(H161-F161)))*0.25))),IF(E161="Motorcycle",F161*0.24,IF(E161="Bicycle",F161*0.20,0)))</f>
        <v/>
      </c>
      <c r="K161" s="4" t="n"/>
      <c r="L161" s="4">
        <f>MAX(0,J161-K161)</f>
        <v/>
      </c>
    </row>
    <row r="162">
      <c r="A162" s="2" t="n"/>
      <c r="F162" s="3" t="n"/>
      <c r="G162" t="n">
        <v>161</v>
      </c>
      <c r="H162">
        <f>SUMIFS(F:F,E:E,"Car/Van",A:A,"&gt;="&amp;Summary!$C$4,A:A,"&lt;="&amp;Summary!$C$5,G:G,"&lt;="&amp;G162)</f>
        <v/>
      </c>
      <c r="I162">
        <f>IF(E162="Car/Van",IF(H162&lt;=10000,0.45,0.25),IF(E162="Motorcycle",0.24,IF(E162="Bicycle",0.20,0)))</f>
        <v/>
      </c>
      <c r="J162" s="4">
        <f>IF(E162="Car/Van",IF(H162&lt;=10000,F162*0.45,IF(H162-F162&gt;=10000,F162*0.25,(10000-(H162-F162))*0.45 + (F162-(10000-(H162-F162)))*0.25))),IF(E162="Motorcycle",F162*0.24,IF(E162="Bicycle",F162*0.20,0)))</f>
        <v/>
      </c>
      <c r="K162" s="4" t="n"/>
      <c r="L162" s="4">
        <f>MAX(0,J162-K162)</f>
        <v/>
      </c>
    </row>
    <row r="163">
      <c r="A163" s="2" t="n"/>
      <c r="F163" s="3" t="n"/>
      <c r="G163" t="n">
        <v>162</v>
      </c>
      <c r="H163">
        <f>SUMIFS(F:F,E:E,"Car/Van",A:A,"&gt;="&amp;Summary!$C$4,A:A,"&lt;="&amp;Summary!$C$5,G:G,"&lt;="&amp;G163)</f>
        <v/>
      </c>
      <c r="I163">
        <f>IF(E163="Car/Van",IF(H163&lt;=10000,0.45,0.25),IF(E163="Motorcycle",0.24,IF(E163="Bicycle",0.20,0)))</f>
        <v/>
      </c>
      <c r="J163" s="4">
        <f>IF(E163="Car/Van",IF(H163&lt;=10000,F163*0.45,IF(H163-F163&gt;=10000,F163*0.25,(10000-(H163-F163))*0.45 + (F163-(10000-(H163-F163)))*0.25))),IF(E163="Motorcycle",F163*0.24,IF(E163="Bicycle",F163*0.20,0)))</f>
        <v/>
      </c>
      <c r="K163" s="4" t="n"/>
      <c r="L163" s="4">
        <f>MAX(0,J163-K163)</f>
        <v/>
      </c>
    </row>
    <row r="164">
      <c r="A164" s="2" t="n"/>
      <c r="F164" s="3" t="n"/>
      <c r="G164" t="n">
        <v>163</v>
      </c>
      <c r="H164">
        <f>SUMIFS(F:F,E:E,"Car/Van",A:A,"&gt;="&amp;Summary!$C$4,A:A,"&lt;="&amp;Summary!$C$5,G:G,"&lt;="&amp;G164)</f>
        <v/>
      </c>
      <c r="I164">
        <f>IF(E164="Car/Van",IF(H164&lt;=10000,0.45,0.25),IF(E164="Motorcycle",0.24,IF(E164="Bicycle",0.20,0)))</f>
        <v/>
      </c>
      <c r="J164" s="4">
        <f>IF(E164="Car/Van",IF(H164&lt;=10000,F164*0.45,IF(H164-F164&gt;=10000,F164*0.25,(10000-(H164-F164))*0.45 + (F164-(10000-(H164-F164)))*0.25))),IF(E164="Motorcycle",F164*0.24,IF(E164="Bicycle",F164*0.20,0)))</f>
        <v/>
      </c>
      <c r="K164" s="4" t="n"/>
      <c r="L164" s="4">
        <f>MAX(0,J164-K164)</f>
        <v/>
      </c>
    </row>
    <row r="165">
      <c r="A165" s="2" t="n"/>
      <c r="F165" s="3" t="n"/>
      <c r="G165" t="n">
        <v>164</v>
      </c>
      <c r="H165">
        <f>SUMIFS(F:F,E:E,"Car/Van",A:A,"&gt;="&amp;Summary!$C$4,A:A,"&lt;="&amp;Summary!$C$5,G:G,"&lt;="&amp;G165)</f>
        <v/>
      </c>
      <c r="I165">
        <f>IF(E165="Car/Van",IF(H165&lt;=10000,0.45,0.25),IF(E165="Motorcycle",0.24,IF(E165="Bicycle",0.20,0)))</f>
        <v/>
      </c>
      <c r="J165" s="4">
        <f>IF(E165="Car/Van",IF(H165&lt;=10000,F165*0.45,IF(H165-F165&gt;=10000,F165*0.25,(10000-(H165-F165))*0.45 + (F165-(10000-(H165-F165)))*0.25))),IF(E165="Motorcycle",F165*0.24,IF(E165="Bicycle",F165*0.20,0)))</f>
        <v/>
      </c>
      <c r="K165" s="4" t="n"/>
      <c r="L165" s="4">
        <f>MAX(0,J165-K165)</f>
        <v/>
      </c>
    </row>
    <row r="166">
      <c r="A166" s="2" t="n"/>
      <c r="F166" s="3" t="n"/>
      <c r="G166" t="n">
        <v>165</v>
      </c>
      <c r="H166">
        <f>SUMIFS(F:F,E:E,"Car/Van",A:A,"&gt;="&amp;Summary!$C$4,A:A,"&lt;="&amp;Summary!$C$5,G:G,"&lt;="&amp;G166)</f>
        <v/>
      </c>
      <c r="I166">
        <f>IF(E166="Car/Van",IF(H166&lt;=10000,0.45,0.25),IF(E166="Motorcycle",0.24,IF(E166="Bicycle",0.20,0)))</f>
        <v/>
      </c>
      <c r="J166" s="4">
        <f>IF(E166="Car/Van",IF(H166&lt;=10000,F166*0.45,IF(H166-F166&gt;=10000,F166*0.25,(10000-(H166-F166))*0.45 + (F166-(10000-(H166-F166)))*0.25))),IF(E166="Motorcycle",F166*0.24,IF(E166="Bicycle",F166*0.20,0)))</f>
        <v/>
      </c>
      <c r="K166" s="4" t="n"/>
      <c r="L166" s="4">
        <f>MAX(0,J166-K166)</f>
        <v/>
      </c>
    </row>
    <row r="167">
      <c r="A167" s="2" t="n"/>
      <c r="F167" s="3" t="n"/>
      <c r="G167" t="n">
        <v>166</v>
      </c>
      <c r="H167">
        <f>SUMIFS(F:F,E:E,"Car/Van",A:A,"&gt;="&amp;Summary!$C$4,A:A,"&lt;="&amp;Summary!$C$5,G:G,"&lt;="&amp;G167)</f>
        <v/>
      </c>
      <c r="I167">
        <f>IF(E167="Car/Van",IF(H167&lt;=10000,0.45,0.25),IF(E167="Motorcycle",0.24,IF(E167="Bicycle",0.20,0)))</f>
        <v/>
      </c>
      <c r="J167" s="4">
        <f>IF(E167="Car/Van",IF(H167&lt;=10000,F167*0.45,IF(H167-F167&gt;=10000,F167*0.25,(10000-(H167-F167))*0.45 + (F167-(10000-(H167-F167)))*0.25))),IF(E167="Motorcycle",F167*0.24,IF(E167="Bicycle",F167*0.20,0)))</f>
        <v/>
      </c>
      <c r="K167" s="4" t="n"/>
      <c r="L167" s="4">
        <f>MAX(0,J167-K167)</f>
        <v/>
      </c>
    </row>
    <row r="168">
      <c r="A168" s="2" t="n"/>
      <c r="F168" s="3" t="n"/>
      <c r="G168" t="n">
        <v>167</v>
      </c>
      <c r="H168">
        <f>SUMIFS(F:F,E:E,"Car/Van",A:A,"&gt;="&amp;Summary!$C$4,A:A,"&lt;="&amp;Summary!$C$5,G:G,"&lt;="&amp;G168)</f>
        <v/>
      </c>
      <c r="I168">
        <f>IF(E168="Car/Van",IF(H168&lt;=10000,0.45,0.25),IF(E168="Motorcycle",0.24,IF(E168="Bicycle",0.20,0)))</f>
        <v/>
      </c>
      <c r="J168" s="4">
        <f>IF(E168="Car/Van",IF(H168&lt;=10000,F168*0.45,IF(H168-F168&gt;=10000,F168*0.25,(10000-(H168-F168))*0.45 + (F168-(10000-(H168-F168)))*0.25))),IF(E168="Motorcycle",F168*0.24,IF(E168="Bicycle",F168*0.20,0)))</f>
        <v/>
      </c>
      <c r="K168" s="4" t="n"/>
      <c r="L168" s="4">
        <f>MAX(0,J168-K168)</f>
        <v/>
      </c>
    </row>
    <row r="169">
      <c r="A169" s="2" t="n"/>
      <c r="F169" s="3" t="n"/>
      <c r="G169" t="n">
        <v>168</v>
      </c>
      <c r="H169">
        <f>SUMIFS(F:F,E:E,"Car/Van",A:A,"&gt;="&amp;Summary!$C$4,A:A,"&lt;="&amp;Summary!$C$5,G:G,"&lt;="&amp;G169)</f>
        <v/>
      </c>
      <c r="I169">
        <f>IF(E169="Car/Van",IF(H169&lt;=10000,0.45,0.25),IF(E169="Motorcycle",0.24,IF(E169="Bicycle",0.20,0)))</f>
        <v/>
      </c>
      <c r="J169" s="4">
        <f>IF(E169="Car/Van",IF(H169&lt;=10000,F169*0.45,IF(H169-F169&gt;=10000,F169*0.25,(10000-(H169-F169))*0.45 + (F169-(10000-(H169-F169)))*0.25))),IF(E169="Motorcycle",F169*0.24,IF(E169="Bicycle",F169*0.20,0)))</f>
        <v/>
      </c>
      <c r="K169" s="4" t="n"/>
      <c r="L169" s="4">
        <f>MAX(0,J169-K169)</f>
        <v/>
      </c>
    </row>
    <row r="170">
      <c r="A170" s="2" t="n"/>
      <c r="F170" s="3" t="n"/>
      <c r="G170" t="n">
        <v>169</v>
      </c>
      <c r="H170">
        <f>SUMIFS(F:F,E:E,"Car/Van",A:A,"&gt;="&amp;Summary!$C$4,A:A,"&lt;="&amp;Summary!$C$5,G:G,"&lt;="&amp;G170)</f>
        <v/>
      </c>
      <c r="I170">
        <f>IF(E170="Car/Van",IF(H170&lt;=10000,0.45,0.25),IF(E170="Motorcycle",0.24,IF(E170="Bicycle",0.20,0)))</f>
        <v/>
      </c>
      <c r="J170" s="4">
        <f>IF(E170="Car/Van",IF(H170&lt;=10000,F170*0.45,IF(H170-F170&gt;=10000,F170*0.25,(10000-(H170-F170))*0.45 + (F170-(10000-(H170-F170)))*0.25))),IF(E170="Motorcycle",F170*0.24,IF(E170="Bicycle",F170*0.20,0)))</f>
        <v/>
      </c>
      <c r="K170" s="4" t="n"/>
      <c r="L170" s="4">
        <f>MAX(0,J170-K170)</f>
        <v/>
      </c>
    </row>
    <row r="171">
      <c r="A171" s="2" t="n"/>
      <c r="F171" s="3" t="n"/>
      <c r="G171" t="n">
        <v>170</v>
      </c>
      <c r="H171">
        <f>SUMIFS(F:F,E:E,"Car/Van",A:A,"&gt;="&amp;Summary!$C$4,A:A,"&lt;="&amp;Summary!$C$5,G:G,"&lt;="&amp;G171)</f>
        <v/>
      </c>
      <c r="I171">
        <f>IF(E171="Car/Van",IF(H171&lt;=10000,0.45,0.25),IF(E171="Motorcycle",0.24,IF(E171="Bicycle",0.20,0)))</f>
        <v/>
      </c>
      <c r="J171" s="4">
        <f>IF(E171="Car/Van",IF(H171&lt;=10000,F171*0.45,IF(H171-F171&gt;=10000,F171*0.25,(10000-(H171-F171))*0.45 + (F171-(10000-(H171-F171)))*0.25))),IF(E171="Motorcycle",F171*0.24,IF(E171="Bicycle",F171*0.20,0)))</f>
        <v/>
      </c>
      <c r="K171" s="4" t="n"/>
      <c r="L171" s="4">
        <f>MAX(0,J171-K171)</f>
        <v/>
      </c>
    </row>
    <row r="172">
      <c r="A172" s="2" t="n"/>
      <c r="F172" s="3" t="n"/>
      <c r="G172" t="n">
        <v>171</v>
      </c>
      <c r="H172">
        <f>SUMIFS(F:F,E:E,"Car/Van",A:A,"&gt;="&amp;Summary!$C$4,A:A,"&lt;="&amp;Summary!$C$5,G:G,"&lt;="&amp;G172)</f>
        <v/>
      </c>
      <c r="I172">
        <f>IF(E172="Car/Van",IF(H172&lt;=10000,0.45,0.25),IF(E172="Motorcycle",0.24,IF(E172="Bicycle",0.20,0)))</f>
        <v/>
      </c>
      <c r="J172" s="4">
        <f>IF(E172="Car/Van",IF(H172&lt;=10000,F172*0.45,IF(H172-F172&gt;=10000,F172*0.25,(10000-(H172-F172))*0.45 + (F172-(10000-(H172-F172)))*0.25))),IF(E172="Motorcycle",F172*0.24,IF(E172="Bicycle",F172*0.20,0)))</f>
        <v/>
      </c>
      <c r="K172" s="4" t="n"/>
      <c r="L172" s="4">
        <f>MAX(0,J172-K172)</f>
        <v/>
      </c>
    </row>
    <row r="173">
      <c r="A173" s="2" t="n"/>
      <c r="F173" s="3" t="n"/>
      <c r="G173" t="n">
        <v>172</v>
      </c>
      <c r="H173">
        <f>SUMIFS(F:F,E:E,"Car/Van",A:A,"&gt;="&amp;Summary!$C$4,A:A,"&lt;="&amp;Summary!$C$5,G:G,"&lt;="&amp;G173)</f>
        <v/>
      </c>
      <c r="I173">
        <f>IF(E173="Car/Van",IF(H173&lt;=10000,0.45,0.25),IF(E173="Motorcycle",0.24,IF(E173="Bicycle",0.20,0)))</f>
        <v/>
      </c>
      <c r="J173" s="4">
        <f>IF(E173="Car/Van",IF(H173&lt;=10000,F173*0.45,IF(H173-F173&gt;=10000,F173*0.25,(10000-(H173-F173))*0.45 + (F173-(10000-(H173-F173)))*0.25))),IF(E173="Motorcycle",F173*0.24,IF(E173="Bicycle",F173*0.20,0)))</f>
        <v/>
      </c>
      <c r="K173" s="4" t="n"/>
      <c r="L173" s="4">
        <f>MAX(0,J173-K173)</f>
        <v/>
      </c>
    </row>
    <row r="174">
      <c r="A174" s="2" t="n"/>
      <c r="F174" s="3" t="n"/>
      <c r="G174" t="n">
        <v>173</v>
      </c>
      <c r="H174">
        <f>SUMIFS(F:F,E:E,"Car/Van",A:A,"&gt;="&amp;Summary!$C$4,A:A,"&lt;="&amp;Summary!$C$5,G:G,"&lt;="&amp;G174)</f>
        <v/>
      </c>
      <c r="I174">
        <f>IF(E174="Car/Van",IF(H174&lt;=10000,0.45,0.25),IF(E174="Motorcycle",0.24,IF(E174="Bicycle",0.20,0)))</f>
        <v/>
      </c>
      <c r="J174" s="4">
        <f>IF(E174="Car/Van",IF(H174&lt;=10000,F174*0.45,IF(H174-F174&gt;=10000,F174*0.25,(10000-(H174-F174))*0.45 + (F174-(10000-(H174-F174)))*0.25))),IF(E174="Motorcycle",F174*0.24,IF(E174="Bicycle",F174*0.20,0)))</f>
        <v/>
      </c>
      <c r="K174" s="4" t="n"/>
      <c r="L174" s="4">
        <f>MAX(0,J174-K174)</f>
        <v/>
      </c>
    </row>
    <row r="175">
      <c r="A175" s="2" t="n"/>
      <c r="F175" s="3" t="n"/>
      <c r="G175" t="n">
        <v>174</v>
      </c>
      <c r="H175">
        <f>SUMIFS(F:F,E:E,"Car/Van",A:A,"&gt;="&amp;Summary!$C$4,A:A,"&lt;="&amp;Summary!$C$5,G:G,"&lt;="&amp;G175)</f>
        <v/>
      </c>
      <c r="I175">
        <f>IF(E175="Car/Van",IF(H175&lt;=10000,0.45,0.25),IF(E175="Motorcycle",0.24,IF(E175="Bicycle",0.20,0)))</f>
        <v/>
      </c>
      <c r="J175" s="4">
        <f>IF(E175="Car/Van",IF(H175&lt;=10000,F175*0.45,IF(H175-F175&gt;=10000,F175*0.25,(10000-(H175-F175))*0.45 + (F175-(10000-(H175-F175)))*0.25))),IF(E175="Motorcycle",F175*0.24,IF(E175="Bicycle",F175*0.20,0)))</f>
        <v/>
      </c>
      <c r="K175" s="4" t="n"/>
      <c r="L175" s="4">
        <f>MAX(0,J175-K175)</f>
        <v/>
      </c>
    </row>
    <row r="176">
      <c r="A176" s="2" t="n"/>
      <c r="F176" s="3" t="n"/>
      <c r="G176" t="n">
        <v>175</v>
      </c>
      <c r="H176">
        <f>SUMIFS(F:F,E:E,"Car/Van",A:A,"&gt;="&amp;Summary!$C$4,A:A,"&lt;="&amp;Summary!$C$5,G:G,"&lt;="&amp;G176)</f>
        <v/>
      </c>
      <c r="I176">
        <f>IF(E176="Car/Van",IF(H176&lt;=10000,0.45,0.25),IF(E176="Motorcycle",0.24,IF(E176="Bicycle",0.20,0)))</f>
        <v/>
      </c>
      <c r="J176" s="4">
        <f>IF(E176="Car/Van",IF(H176&lt;=10000,F176*0.45,IF(H176-F176&gt;=10000,F176*0.25,(10000-(H176-F176))*0.45 + (F176-(10000-(H176-F176)))*0.25))),IF(E176="Motorcycle",F176*0.24,IF(E176="Bicycle",F176*0.20,0)))</f>
        <v/>
      </c>
      <c r="K176" s="4" t="n"/>
      <c r="L176" s="4">
        <f>MAX(0,J176-K176)</f>
        <v/>
      </c>
    </row>
    <row r="177">
      <c r="A177" s="2" t="n"/>
      <c r="F177" s="3" t="n"/>
      <c r="G177" t="n">
        <v>176</v>
      </c>
      <c r="H177">
        <f>SUMIFS(F:F,E:E,"Car/Van",A:A,"&gt;="&amp;Summary!$C$4,A:A,"&lt;="&amp;Summary!$C$5,G:G,"&lt;="&amp;G177)</f>
        <v/>
      </c>
      <c r="I177">
        <f>IF(E177="Car/Van",IF(H177&lt;=10000,0.45,0.25),IF(E177="Motorcycle",0.24,IF(E177="Bicycle",0.20,0)))</f>
        <v/>
      </c>
      <c r="J177" s="4">
        <f>IF(E177="Car/Van",IF(H177&lt;=10000,F177*0.45,IF(H177-F177&gt;=10000,F177*0.25,(10000-(H177-F177))*0.45 + (F177-(10000-(H177-F177)))*0.25))),IF(E177="Motorcycle",F177*0.24,IF(E177="Bicycle",F177*0.20,0)))</f>
        <v/>
      </c>
      <c r="K177" s="4" t="n"/>
      <c r="L177" s="4">
        <f>MAX(0,J177-K177)</f>
        <v/>
      </c>
    </row>
    <row r="178">
      <c r="A178" s="2" t="n"/>
      <c r="F178" s="3" t="n"/>
      <c r="G178" t="n">
        <v>177</v>
      </c>
      <c r="H178">
        <f>SUMIFS(F:F,E:E,"Car/Van",A:A,"&gt;="&amp;Summary!$C$4,A:A,"&lt;="&amp;Summary!$C$5,G:G,"&lt;="&amp;G178)</f>
        <v/>
      </c>
      <c r="I178">
        <f>IF(E178="Car/Van",IF(H178&lt;=10000,0.45,0.25),IF(E178="Motorcycle",0.24,IF(E178="Bicycle",0.20,0)))</f>
        <v/>
      </c>
      <c r="J178" s="4">
        <f>IF(E178="Car/Van",IF(H178&lt;=10000,F178*0.45,IF(H178-F178&gt;=10000,F178*0.25,(10000-(H178-F178))*0.45 + (F178-(10000-(H178-F178)))*0.25))),IF(E178="Motorcycle",F178*0.24,IF(E178="Bicycle",F178*0.20,0)))</f>
        <v/>
      </c>
      <c r="K178" s="4" t="n"/>
      <c r="L178" s="4">
        <f>MAX(0,J178-K178)</f>
        <v/>
      </c>
    </row>
    <row r="179">
      <c r="A179" s="2" t="n"/>
      <c r="F179" s="3" t="n"/>
      <c r="G179" t="n">
        <v>178</v>
      </c>
      <c r="H179">
        <f>SUMIFS(F:F,E:E,"Car/Van",A:A,"&gt;="&amp;Summary!$C$4,A:A,"&lt;="&amp;Summary!$C$5,G:G,"&lt;="&amp;G179)</f>
        <v/>
      </c>
      <c r="I179">
        <f>IF(E179="Car/Van",IF(H179&lt;=10000,0.45,0.25),IF(E179="Motorcycle",0.24,IF(E179="Bicycle",0.20,0)))</f>
        <v/>
      </c>
      <c r="J179" s="4">
        <f>IF(E179="Car/Van",IF(H179&lt;=10000,F179*0.45,IF(H179-F179&gt;=10000,F179*0.25,(10000-(H179-F179))*0.45 + (F179-(10000-(H179-F179)))*0.25))),IF(E179="Motorcycle",F179*0.24,IF(E179="Bicycle",F179*0.20,0)))</f>
        <v/>
      </c>
      <c r="K179" s="4" t="n"/>
      <c r="L179" s="4">
        <f>MAX(0,J179-K179)</f>
        <v/>
      </c>
    </row>
    <row r="180">
      <c r="A180" s="2" t="n"/>
      <c r="F180" s="3" t="n"/>
      <c r="G180" t="n">
        <v>179</v>
      </c>
      <c r="H180">
        <f>SUMIFS(F:F,E:E,"Car/Van",A:A,"&gt;="&amp;Summary!$C$4,A:A,"&lt;="&amp;Summary!$C$5,G:G,"&lt;="&amp;G180)</f>
        <v/>
      </c>
      <c r="I180">
        <f>IF(E180="Car/Van",IF(H180&lt;=10000,0.45,0.25),IF(E180="Motorcycle",0.24,IF(E180="Bicycle",0.20,0)))</f>
        <v/>
      </c>
      <c r="J180" s="4">
        <f>IF(E180="Car/Van",IF(H180&lt;=10000,F180*0.45,IF(H180-F180&gt;=10000,F180*0.25,(10000-(H180-F180))*0.45 + (F180-(10000-(H180-F180)))*0.25))),IF(E180="Motorcycle",F180*0.24,IF(E180="Bicycle",F180*0.20,0)))</f>
        <v/>
      </c>
      <c r="K180" s="4" t="n"/>
      <c r="L180" s="4">
        <f>MAX(0,J180-K180)</f>
        <v/>
      </c>
    </row>
    <row r="181">
      <c r="A181" s="2" t="n"/>
      <c r="F181" s="3" t="n"/>
      <c r="G181" t="n">
        <v>180</v>
      </c>
      <c r="H181">
        <f>SUMIFS(F:F,E:E,"Car/Van",A:A,"&gt;="&amp;Summary!$C$4,A:A,"&lt;="&amp;Summary!$C$5,G:G,"&lt;="&amp;G181)</f>
        <v/>
      </c>
      <c r="I181">
        <f>IF(E181="Car/Van",IF(H181&lt;=10000,0.45,0.25),IF(E181="Motorcycle",0.24,IF(E181="Bicycle",0.20,0)))</f>
        <v/>
      </c>
      <c r="J181" s="4">
        <f>IF(E181="Car/Van",IF(H181&lt;=10000,F181*0.45,IF(H181-F181&gt;=10000,F181*0.25,(10000-(H181-F181))*0.45 + (F181-(10000-(H181-F181)))*0.25))),IF(E181="Motorcycle",F181*0.24,IF(E181="Bicycle",F181*0.20,0)))</f>
        <v/>
      </c>
      <c r="K181" s="4" t="n"/>
      <c r="L181" s="4">
        <f>MAX(0,J181-K181)</f>
        <v/>
      </c>
    </row>
    <row r="182">
      <c r="A182" s="2" t="n"/>
      <c r="F182" s="3" t="n"/>
      <c r="G182" t="n">
        <v>181</v>
      </c>
      <c r="H182">
        <f>SUMIFS(F:F,E:E,"Car/Van",A:A,"&gt;="&amp;Summary!$C$4,A:A,"&lt;="&amp;Summary!$C$5,G:G,"&lt;="&amp;G182)</f>
        <v/>
      </c>
      <c r="I182">
        <f>IF(E182="Car/Van",IF(H182&lt;=10000,0.45,0.25),IF(E182="Motorcycle",0.24,IF(E182="Bicycle",0.20,0)))</f>
        <v/>
      </c>
      <c r="J182" s="4">
        <f>IF(E182="Car/Van",IF(H182&lt;=10000,F182*0.45,IF(H182-F182&gt;=10000,F182*0.25,(10000-(H182-F182))*0.45 + (F182-(10000-(H182-F182)))*0.25))),IF(E182="Motorcycle",F182*0.24,IF(E182="Bicycle",F182*0.20,0)))</f>
        <v/>
      </c>
      <c r="K182" s="4" t="n"/>
      <c r="L182" s="4">
        <f>MAX(0,J182-K182)</f>
        <v/>
      </c>
    </row>
    <row r="183">
      <c r="A183" s="2" t="n"/>
      <c r="F183" s="3" t="n"/>
      <c r="G183" t="n">
        <v>182</v>
      </c>
      <c r="H183">
        <f>SUMIFS(F:F,E:E,"Car/Van",A:A,"&gt;="&amp;Summary!$C$4,A:A,"&lt;="&amp;Summary!$C$5,G:G,"&lt;="&amp;G183)</f>
        <v/>
      </c>
      <c r="I183">
        <f>IF(E183="Car/Van",IF(H183&lt;=10000,0.45,0.25),IF(E183="Motorcycle",0.24,IF(E183="Bicycle",0.20,0)))</f>
        <v/>
      </c>
      <c r="J183" s="4">
        <f>IF(E183="Car/Van",IF(H183&lt;=10000,F183*0.45,IF(H183-F183&gt;=10000,F183*0.25,(10000-(H183-F183))*0.45 + (F183-(10000-(H183-F183)))*0.25))),IF(E183="Motorcycle",F183*0.24,IF(E183="Bicycle",F183*0.20,0)))</f>
        <v/>
      </c>
      <c r="K183" s="4" t="n"/>
      <c r="L183" s="4">
        <f>MAX(0,J183-K183)</f>
        <v/>
      </c>
    </row>
    <row r="184">
      <c r="A184" s="2" t="n"/>
      <c r="F184" s="3" t="n"/>
      <c r="G184" t="n">
        <v>183</v>
      </c>
      <c r="H184">
        <f>SUMIFS(F:F,E:E,"Car/Van",A:A,"&gt;="&amp;Summary!$C$4,A:A,"&lt;="&amp;Summary!$C$5,G:G,"&lt;="&amp;G184)</f>
        <v/>
      </c>
      <c r="I184">
        <f>IF(E184="Car/Van",IF(H184&lt;=10000,0.45,0.25),IF(E184="Motorcycle",0.24,IF(E184="Bicycle",0.20,0)))</f>
        <v/>
      </c>
      <c r="J184" s="4">
        <f>IF(E184="Car/Van",IF(H184&lt;=10000,F184*0.45,IF(H184-F184&gt;=10000,F184*0.25,(10000-(H184-F184))*0.45 + (F184-(10000-(H184-F184)))*0.25))),IF(E184="Motorcycle",F184*0.24,IF(E184="Bicycle",F184*0.20,0)))</f>
        <v/>
      </c>
      <c r="K184" s="4" t="n"/>
      <c r="L184" s="4">
        <f>MAX(0,J184-K184)</f>
        <v/>
      </c>
    </row>
    <row r="185">
      <c r="A185" s="2" t="n"/>
      <c r="F185" s="3" t="n"/>
      <c r="G185" t="n">
        <v>184</v>
      </c>
      <c r="H185">
        <f>SUMIFS(F:F,E:E,"Car/Van",A:A,"&gt;="&amp;Summary!$C$4,A:A,"&lt;="&amp;Summary!$C$5,G:G,"&lt;="&amp;G185)</f>
        <v/>
      </c>
      <c r="I185">
        <f>IF(E185="Car/Van",IF(H185&lt;=10000,0.45,0.25),IF(E185="Motorcycle",0.24,IF(E185="Bicycle",0.20,0)))</f>
        <v/>
      </c>
      <c r="J185" s="4">
        <f>IF(E185="Car/Van",IF(H185&lt;=10000,F185*0.45,IF(H185-F185&gt;=10000,F185*0.25,(10000-(H185-F185))*0.45 + (F185-(10000-(H185-F185)))*0.25))),IF(E185="Motorcycle",F185*0.24,IF(E185="Bicycle",F185*0.20,0)))</f>
        <v/>
      </c>
      <c r="K185" s="4" t="n"/>
      <c r="L185" s="4">
        <f>MAX(0,J185-K185)</f>
        <v/>
      </c>
    </row>
    <row r="186">
      <c r="A186" s="2" t="n"/>
      <c r="F186" s="3" t="n"/>
      <c r="G186" t="n">
        <v>185</v>
      </c>
      <c r="H186">
        <f>SUMIFS(F:F,E:E,"Car/Van",A:A,"&gt;="&amp;Summary!$C$4,A:A,"&lt;="&amp;Summary!$C$5,G:G,"&lt;="&amp;G186)</f>
        <v/>
      </c>
      <c r="I186">
        <f>IF(E186="Car/Van",IF(H186&lt;=10000,0.45,0.25),IF(E186="Motorcycle",0.24,IF(E186="Bicycle",0.20,0)))</f>
        <v/>
      </c>
      <c r="J186" s="4">
        <f>IF(E186="Car/Van",IF(H186&lt;=10000,F186*0.45,IF(H186-F186&gt;=10000,F186*0.25,(10000-(H186-F186))*0.45 + (F186-(10000-(H186-F186)))*0.25))),IF(E186="Motorcycle",F186*0.24,IF(E186="Bicycle",F186*0.20,0)))</f>
        <v/>
      </c>
      <c r="K186" s="4" t="n"/>
      <c r="L186" s="4">
        <f>MAX(0,J186-K186)</f>
        <v/>
      </c>
    </row>
    <row r="187">
      <c r="A187" s="2" t="n"/>
      <c r="F187" s="3" t="n"/>
      <c r="G187" t="n">
        <v>186</v>
      </c>
      <c r="H187">
        <f>SUMIFS(F:F,E:E,"Car/Van",A:A,"&gt;="&amp;Summary!$C$4,A:A,"&lt;="&amp;Summary!$C$5,G:G,"&lt;="&amp;G187)</f>
        <v/>
      </c>
      <c r="I187">
        <f>IF(E187="Car/Van",IF(H187&lt;=10000,0.45,0.25),IF(E187="Motorcycle",0.24,IF(E187="Bicycle",0.20,0)))</f>
        <v/>
      </c>
      <c r="J187" s="4">
        <f>IF(E187="Car/Van",IF(H187&lt;=10000,F187*0.45,IF(H187-F187&gt;=10000,F187*0.25,(10000-(H187-F187))*0.45 + (F187-(10000-(H187-F187)))*0.25))),IF(E187="Motorcycle",F187*0.24,IF(E187="Bicycle",F187*0.20,0)))</f>
        <v/>
      </c>
      <c r="K187" s="4" t="n"/>
      <c r="L187" s="4">
        <f>MAX(0,J187-K187)</f>
        <v/>
      </c>
    </row>
    <row r="188">
      <c r="A188" s="2" t="n"/>
      <c r="F188" s="3" t="n"/>
      <c r="G188" t="n">
        <v>187</v>
      </c>
      <c r="H188">
        <f>SUMIFS(F:F,E:E,"Car/Van",A:A,"&gt;="&amp;Summary!$C$4,A:A,"&lt;="&amp;Summary!$C$5,G:G,"&lt;="&amp;G188)</f>
        <v/>
      </c>
      <c r="I188">
        <f>IF(E188="Car/Van",IF(H188&lt;=10000,0.45,0.25),IF(E188="Motorcycle",0.24,IF(E188="Bicycle",0.20,0)))</f>
        <v/>
      </c>
      <c r="J188" s="4">
        <f>IF(E188="Car/Van",IF(H188&lt;=10000,F188*0.45,IF(H188-F188&gt;=10000,F188*0.25,(10000-(H188-F188))*0.45 + (F188-(10000-(H188-F188)))*0.25))),IF(E188="Motorcycle",F188*0.24,IF(E188="Bicycle",F188*0.20,0)))</f>
        <v/>
      </c>
      <c r="K188" s="4" t="n"/>
      <c r="L188" s="4">
        <f>MAX(0,J188-K188)</f>
        <v/>
      </c>
    </row>
    <row r="189">
      <c r="A189" s="2" t="n"/>
      <c r="F189" s="3" t="n"/>
      <c r="G189" t="n">
        <v>188</v>
      </c>
      <c r="H189">
        <f>SUMIFS(F:F,E:E,"Car/Van",A:A,"&gt;="&amp;Summary!$C$4,A:A,"&lt;="&amp;Summary!$C$5,G:G,"&lt;="&amp;G189)</f>
        <v/>
      </c>
      <c r="I189">
        <f>IF(E189="Car/Van",IF(H189&lt;=10000,0.45,0.25),IF(E189="Motorcycle",0.24,IF(E189="Bicycle",0.20,0)))</f>
        <v/>
      </c>
      <c r="J189" s="4">
        <f>IF(E189="Car/Van",IF(H189&lt;=10000,F189*0.45,IF(H189-F189&gt;=10000,F189*0.25,(10000-(H189-F189))*0.45 + (F189-(10000-(H189-F189)))*0.25))),IF(E189="Motorcycle",F189*0.24,IF(E189="Bicycle",F189*0.20,0)))</f>
        <v/>
      </c>
      <c r="K189" s="4" t="n"/>
      <c r="L189" s="4">
        <f>MAX(0,J189-K189)</f>
        <v/>
      </c>
    </row>
    <row r="190">
      <c r="A190" s="2" t="n"/>
      <c r="F190" s="3" t="n"/>
      <c r="G190" t="n">
        <v>189</v>
      </c>
      <c r="H190">
        <f>SUMIFS(F:F,E:E,"Car/Van",A:A,"&gt;="&amp;Summary!$C$4,A:A,"&lt;="&amp;Summary!$C$5,G:G,"&lt;="&amp;G190)</f>
        <v/>
      </c>
      <c r="I190">
        <f>IF(E190="Car/Van",IF(H190&lt;=10000,0.45,0.25),IF(E190="Motorcycle",0.24,IF(E190="Bicycle",0.20,0)))</f>
        <v/>
      </c>
      <c r="J190" s="4">
        <f>IF(E190="Car/Van",IF(H190&lt;=10000,F190*0.45,IF(H190-F190&gt;=10000,F190*0.25,(10000-(H190-F190))*0.45 + (F190-(10000-(H190-F190)))*0.25))),IF(E190="Motorcycle",F190*0.24,IF(E190="Bicycle",F190*0.20,0)))</f>
        <v/>
      </c>
      <c r="K190" s="4" t="n"/>
      <c r="L190" s="4">
        <f>MAX(0,J190-K190)</f>
        <v/>
      </c>
    </row>
    <row r="191">
      <c r="A191" s="2" t="n"/>
      <c r="F191" s="3" t="n"/>
      <c r="G191" t="n">
        <v>190</v>
      </c>
      <c r="H191">
        <f>SUMIFS(F:F,E:E,"Car/Van",A:A,"&gt;="&amp;Summary!$C$4,A:A,"&lt;="&amp;Summary!$C$5,G:G,"&lt;="&amp;G191)</f>
        <v/>
      </c>
      <c r="I191">
        <f>IF(E191="Car/Van",IF(H191&lt;=10000,0.45,0.25),IF(E191="Motorcycle",0.24,IF(E191="Bicycle",0.20,0)))</f>
        <v/>
      </c>
      <c r="J191" s="4">
        <f>IF(E191="Car/Van",IF(H191&lt;=10000,F191*0.45,IF(H191-F191&gt;=10000,F191*0.25,(10000-(H191-F191))*0.45 + (F191-(10000-(H191-F191)))*0.25))),IF(E191="Motorcycle",F191*0.24,IF(E191="Bicycle",F191*0.20,0)))</f>
        <v/>
      </c>
      <c r="K191" s="4" t="n"/>
      <c r="L191" s="4">
        <f>MAX(0,J191-K191)</f>
        <v/>
      </c>
    </row>
    <row r="192">
      <c r="A192" s="2" t="n"/>
      <c r="F192" s="3" t="n"/>
      <c r="G192" t="n">
        <v>191</v>
      </c>
      <c r="H192">
        <f>SUMIFS(F:F,E:E,"Car/Van",A:A,"&gt;="&amp;Summary!$C$4,A:A,"&lt;="&amp;Summary!$C$5,G:G,"&lt;="&amp;G192)</f>
        <v/>
      </c>
      <c r="I192">
        <f>IF(E192="Car/Van",IF(H192&lt;=10000,0.45,0.25),IF(E192="Motorcycle",0.24,IF(E192="Bicycle",0.20,0)))</f>
        <v/>
      </c>
      <c r="J192" s="4">
        <f>IF(E192="Car/Van",IF(H192&lt;=10000,F192*0.45,IF(H192-F192&gt;=10000,F192*0.25,(10000-(H192-F192))*0.45 + (F192-(10000-(H192-F192)))*0.25))),IF(E192="Motorcycle",F192*0.24,IF(E192="Bicycle",F192*0.20,0)))</f>
        <v/>
      </c>
      <c r="K192" s="4" t="n"/>
      <c r="L192" s="4">
        <f>MAX(0,J192-K192)</f>
        <v/>
      </c>
    </row>
    <row r="193">
      <c r="A193" s="2" t="n"/>
      <c r="F193" s="3" t="n"/>
      <c r="G193" t="n">
        <v>192</v>
      </c>
      <c r="H193">
        <f>SUMIFS(F:F,E:E,"Car/Van",A:A,"&gt;="&amp;Summary!$C$4,A:A,"&lt;="&amp;Summary!$C$5,G:G,"&lt;="&amp;G193)</f>
        <v/>
      </c>
      <c r="I193">
        <f>IF(E193="Car/Van",IF(H193&lt;=10000,0.45,0.25),IF(E193="Motorcycle",0.24,IF(E193="Bicycle",0.20,0)))</f>
        <v/>
      </c>
      <c r="J193" s="4">
        <f>IF(E193="Car/Van",IF(H193&lt;=10000,F193*0.45,IF(H193-F193&gt;=10000,F193*0.25,(10000-(H193-F193))*0.45 + (F193-(10000-(H193-F193)))*0.25))),IF(E193="Motorcycle",F193*0.24,IF(E193="Bicycle",F193*0.20,0)))</f>
        <v/>
      </c>
      <c r="K193" s="4" t="n"/>
      <c r="L193" s="4">
        <f>MAX(0,J193-K193)</f>
        <v/>
      </c>
    </row>
    <row r="194">
      <c r="A194" s="2" t="n"/>
      <c r="F194" s="3" t="n"/>
      <c r="G194" t="n">
        <v>193</v>
      </c>
      <c r="H194">
        <f>SUMIFS(F:F,E:E,"Car/Van",A:A,"&gt;="&amp;Summary!$C$4,A:A,"&lt;="&amp;Summary!$C$5,G:G,"&lt;="&amp;G194)</f>
        <v/>
      </c>
      <c r="I194">
        <f>IF(E194="Car/Van",IF(H194&lt;=10000,0.45,0.25),IF(E194="Motorcycle",0.24,IF(E194="Bicycle",0.20,0)))</f>
        <v/>
      </c>
      <c r="J194" s="4">
        <f>IF(E194="Car/Van",IF(H194&lt;=10000,F194*0.45,IF(H194-F194&gt;=10000,F194*0.25,(10000-(H194-F194))*0.45 + (F194-(10000-(H194-F194)))*0.25))),IF(E194="Motorcycle",F194*0.24,IF(E194="Bicycle",F194*0.20,0)))</f>
        <v/>
      </c>
      <c r="K194" s="4" t="n"/>
      <c r="L194" s="4">
        <f>MAX(0,J194-K194)</f>
        <v/>
      </c>
    </row>
    <row r="195">
      <c r="A195" s="2" t="n"/>
      <c r="F195" s="3" t="n"/>
      <c r="G195" t="n">
        <v>194</v>
      </c>
      <c r="H195">
        <f>SUMIFS(F:F,E:E,"Car/Van",A:A,"&gt;="&amp;Summary!$C$4,A:A,"&lt;="&amp;Summary!$C$5,G:G,"&lt;="&amp;G195)</f>
        <v/>
      </c>
      <c r="I195">
        <f>IF(E195="Car/Van",IF(H195&lt;=10000,0.45,0.25),IF(E195="Motorcycle",0.24,IF(E195="Bicycle",0.20,0)))</f>
        <v/>
      </c>
      <c r="J195" s="4">
        <f>IF(E195="Car/Van",IF(H195&lt;=10000,F195*0.45,IF(H195-F195&gt;=10000,F195*0.25,(10000-(H195-F195))*0.45 + (F195-(10000-(H195-F195)))*0.25))),IF(E195="Motorcycle",F195*0.24,IF(E195="Bicycle",F195*0.20,0)))</f>
        <v/>
      </c>
      <c r="K195" s="4" t="n"/>
      <c r="L195" s="4">
        <f>MAX(0,J195-K195)</f>
        <v/>
      </c>
    </row>
    <row r="196">
      <c r="A196" s="2" t="n"/>
      <c r="F196" s="3" t="n"/>
      <c r="G196" t="n">
        <v>195</v>
      </c>
      <c r="H196">
        <f>SUMIFS(F:F,E:E,"Car/Van",A:A,"&gt;="&amp;Summary!$C$4,A:A,"&lt;="&amp;Summary!$C$5,G:G,"&lt;="&amp;G196)</f>
        <v/>
      </c>
      <c r="I196">
        <f>IF(E196="Car/Van",IF(H196&lt;=10000,0.45,0.25),IF(E196="Motorcycle",0.24,IF(E196="Bicycle",0.20,0)))</f>
        <v/>
      </c>
      <c r="J196" s="4">
        <f>IF(E196="Car/Van",IF(H196&lt;=10000,F196*0.45,IF(H196-F196&gt;=10000,F196*0.25,(10000-(H196-F196))*0.45 + (F196-(10000-(H196-F196)))*0.25))),IF(E196="Motorcycle",F196*0.24,IF(E196="Bicycle",F196*0.20,0)))</f>
        <v/>
      </c>
      <c r="K196" s="4" t="n"/>
      <c r="L196" s="4">
        <f>MAX(0,J196-K196)</f>
        <v/>
      </c>
    </row>
    <row r="197">
      <c r="A197" s="2" t="n"/>
      <c r="F197" s="3" t="n"/>
      <c r="G197" t="n">
        <v>196</v>
      </c>
      <c r="H197">
        <f>SUMIFS(F:F,E:E,"Car/Van",A:A,"&gt;="&amp;Summary!$C$4,A:A,"&lt;="&amp;Summary!$C$5,G:G,"&lt;="&amp;G197)</f>
        <v/>
      </c>
      <c r="I197">
        <f>IF(E197="Car/Van",IF(H197&lt;=10000,0.45,0.25),IF(E197="Motorcycle",0.24,IF(E197="Bicycle",0.20,0)))</f>
        <v/>
      </c>
      <c r="J197" s="4">
        <f>IF(E197="Car/Van",IF(H197&lt;=10000,F197*0.45,IF(H197-F197&gt;=10000,F197*0.25,(10000-(H197-F197))*0.45 + (F197-(10000-(H197-F197)))*0.25))),IF(E197="Motorcycle",F197*0.24,IF(E197="Bicycle",F197*0.20,0)))</f>
        <v/>
      </c>
      <c r="K197" s="4" t="n"/>
      <c r="L197" s="4">
        <f>MAX(0,J197-K197)</f>
        <v/>
      </c>
    </row>
    <row r="198">
      <c r="A198" s="2" t="n"/>
      <c r="F198" s="3" t="n"/>
      <c r="G198" t="n">
        <v>197</v>
      </c>
      <c r="H198">
        <f>SUMIFS(F:F,E:E,"Car/Van",A:A,"&gt;="&amp;Summary!$C$4,A:A,"&lt;="&amp;Summary!$C$5,G:G,"&lt;="&amp;G198)</f>
        <v/>
      </c>
      <c r="I198">
        <f>IF(E198="Car/Van",IF(H198&lt;=10000,0.45,0.25),IF(E198="Motorcycle",0.24,IF(E198="Bicycle",0.20,0)))</f>
        <v/>
      </c>
      <c r="J198" s="4">
        <f>IF(E198="Car/Van",IF(H198&lt;=10000,F198*0.45,IF(H198-F198&gt;=10000,F198*0.25,(10000-(H198-F198))*0.45 + (F198-(10000-(H198-F198)))*0.25))),IF(E198="Motorcycle",F198*0.24,IF(E198="Bicycle",F198*0.20,0)))</f>
        <v/>
      </c>
      <c r="K198" s="4" t="n"/>
      <c r="L198" s="4">
        <f>MAX(0,J198-K198)</f>
        <v/>
      </c>
    </row>
    <row r="199">
      <c r="A199" s="2" t="n"/>
      <c r="F199" s="3" t="n"/>
      <c r="G199" t="n">
        <v>198</v>
      </c>
      <c r="H199">
        <f>SUMIFS(F:F,E:E,"Car/Van",A:A,"&gt;="&amp;Summary!$C$4,A:A,"&lt;="&amp;Summary!$C$5,G:G,"&lt;="&amp;G199)</f>
        <v/>
      </c>
      <c r="I199">
        <f>IF(E199="Car/Van",IF(H199&lt;=10000,0.45,0.25),IF(E199="Motorcycle",0.24,IF(E199="Bicycle",0.20,0)))</f>
        <v/>
      </c>
      <c r="J199" s="4">
        <f>IF(E199="Car/Van",IF(H199&lt;=10000,F199*0.45,IF(H199-F199&gt;=10000,F199*0.25,(10000-(H199-F199))*0.45 + (F199-(10000-(H199-F199)))*0.25))),IF(E199="Motorcycle",F199*0.24,IF(E199="Bicycle",F199*0.20,0)))</f>
        <v/>
      </c>
      <c r="K199" s="4" t="n"/>
      <c r="L199" s="4">
        <f>MAX(0,J199-K199)</f>
        <v/>
      </c>
    </row>
    <row r="200">
      <c r="A200" s="2" t="n"/>
      <c r="F200" s="3" t="n"/>
      <c r="G200" t="n">
        <v>199</v>
      </c>
      <c r="H200">
        <f>SUMIFS(F:F,E:E,"Car/Van",A:A,"&gt;="&amp;Summary!$C$4,A:A,"&lt;="&amp;Summary!$C$5,G:G,"&lt;="&amp;G200)</f>
        <v/>
      </c>
      <c r="I200">
        <f>IF(E200="Car/Van",IF(H200&lt;=10000,0.45,0.25),IF(E200="Motorcycle",0.24,IF(E200="Bicycle",0.20,0)))</f>
        <v/>
      </c>
      <c r="J200" s="4">
        <f>IF(E200="Car/Van",IF(H200&lt;=10000,F200*0.45,IF(H200-F200&gt;=10000,F200*0.25,(10000-(H200-F200))*0.45 + (F200-(10000-(H200-F200)))*0.25))),IF(E200="Motorcycle",F200*0.24,IF(E200="Bicycle",F200*0.20,0)))</f>
        <v/>
      </c>
      <c r="K200" s="4" t="n"/>
      <c r="L200" s="4">
        <f>MAX(0,J200-K200)</f>
        <v/>
      </c>
    </row>
    <row r="201">
      <c r="A201" s="2" t="n"/>
      <c r="F201" s="3" t="n"/>
      <c r="G201" t="n">
        <v>200</v>
      </c>
      <c r="H201">
        <f>SUMIFS(F:F,E:E,"Car/Van",A:A,"&gt;="&amp;Summary!$C$4,A:A,"&lt;="&amp;Summary!$C$5,G:G,"&lt;="&amp;G201)</f>
        <v/>
      </c>
      <c r="I201">
        <f>IF(E201="Car/Van",IF(H201&lt;=10000,0.45,0.25),IF(E201="Motorcycle",0.24,IF(E201="Bicycle",0.20,0)))</f>
        <v/>
      </c>
      <c r="J201" s="4">
        <f>IF(E201="Car/Van",IF(H201&lt;=10000,F201*0.45,IF(H201-F201&gt;=10000,F201*0.25,(10000-(H201-F201))*0.45 + (F201-(10000-(H201-F201)))*0.25))),IF(E201="Motorcycle",F201*0.24,IF(E201="Bicycle",F201*0.20,0)))</f>
        <v/>
      </c>
      <c r="K201" s="4" t="n"/>
      <c r="L201" s="4">
        <f>MAX(0,J201-K201)</f>
        <v/>
      </c>
    </row>
    <row r="202">
      <c r="A202" s="2" t="n"/>
      <c r="F202" s="3" t="n"/>
      <c r="G202" t="n">
        <v>201</v>
      </c>
      <c r="H202">
        <f>SUMIFS(F:F,E:E,"Car/Van",A:A,"&gt;="&amp;Summary!$C$4,A:A,"&lt;="&amp;Summary!$C$5,G:G,"&lt;="&amp;G202)</f>
        <v/>
      </c>
      <c r="I202">
        <f>IF(E202="Car/Van",IF(H202&lt;=10000,0.45,0.25),IF(E202="Motorcycle",0.24,IF(E202="Bicycle",0.20,0)))</f>
        <v/>
      </c>
      <c r="J202" s="4">
        <f>IF(E202="Car/Van",IF(H202&lt;=10000,F202*0.45,IF(H202-F202&gt;=10000,F202*0.25,(10000-(H202-F202))*0.45 + (F202-(10000-(H202-F202)))*0.25))),IF(E202="Motorcycle",F202*0.24,IF(E202="Bicycle",F202*0.20,0)))</f>
        <v/>
      </c>
      <c r="K202" s="4" t="n"/>
      <c r="L202" s="4">
        <f>MAX(0,J202-K202)</f>
        <v/>
      </c>
    </row>
    <row r="203">
      <c r="A203" s="2" t="n"/>
      <c r="F203" s="3" t="n"/>
      <c r="G203" t="n">
        <v>202</v>
      </c>
      <c r="H203">
        <f>SUMIFS(F:F,E:E,"Car/Van",A:A,"&gt;="&amp;Summary!$C$4,A:A,"&lt;="&amp;Summary!$C$5,G:G,"&lt;="&amp;G203)</f>
        <v/>
      </c>
      <c r="I203">
        <f>IF(E203="Car/Van",IF(H203&lt;=10000,0.45,0.25),IF(E203="Motorcycle",0.24,IF(E203="Bicycle",0.20,0)))</f>
        <v/>
      </c>
      <c r="J203" s="4">
        <f>IF(E203="Car/Van",IF(H203&lt;=10000,F203*0.45,IF(H203-F203&gt;=10000,F203*0.25,(10000-(H203-F203))*0.45 + (F203-(10000-(H203-F203)))*0.25))),IF(E203="Motorcycle",F203*0.24,IF(E203="Bicycle",F203*0.20,0)))</f>
        <v/>
      </c>
      <c r="K203" s="4" t="n"/>
      <c r="L203" s="4">
        <f>MAX(0,J203-K203)</f>
        <v/>
      </c>
    </row>
    <row r="204">
      <c r="A204" s="2" t="n"/>
      <c r="F204" s="3" t="n"/>
      <c r="G204" t="n">
        <v>203</v>
      </c>
      <c r="H204">
        <f>SUMIFS(F:F,E:E,"Car/Van",A:A,"&gt;="&amp;Summary!$C$4,A:A,"&lt;="&amp;Summary!$C$5,G:G,"&lt;="&amp;G204)</f>
        <v/>
      </c>
      <c r="I204">
        <f>IF(E204="Car/Van",IF(H204&lt;=10000,0.45,0.25),IF(E204="Motorcycle",0.24,IF(E204="Bicycle",0.20,0)))</f>
        <v/>
      </c>
      <c r="J204" s="4">
        <f>IF(E204="Car/Van",IF(H204&lt;=10000,F204*0.45,IF(H204-F204&gt;=10000,F204*0.25,(10000-(H204-F204))*0.45 + (F204-(10000-(H204-F204)))*0.25))),IF(E204="Motorcycle",F204*0.24,IF(E204="Bicycle",F204*0.20,0)))</f>
        <v/>
      </c>
      <c r="K204" s="4" t="n"/>
      <c r="L204" s="4">
        <f>MAX(0,J204-K204)</f>
        <v/>
      </c>
    </row>
    <row r="205">
      <c r="A205" s="2" t="n"/>
      <c r="F205" s="3" t="n"/>
      <c r="G205" t="n">
        <v>204</v>
      </c>
      <c r="H205">
        <f>SUMIFS(F:F,E:E,"Car/Van",A:A,"&gt;="&amp;Summary!$C$4,A:A,"&lt;="&amp;Summary!$C$5,G:G,"&lt;="&amp;G205)</f>
        <v/>
      </c>
      <c r="I205">
        <f>IF(E205="Car/Van",IF(H205&lt;=10000,0.45,0.25),IF(E205="Motorcycle",0.24,IF(E205="Bicycle",0.20,0)))</f>
        <v/>
      </c>
      <c r="J205" s="4">
        <f>IF(E205="Car/Van",IF(H205&lt;=10000,F205*0.45,IF(H205-F205&gt;=10000,F205*0.25,(10000-(H205-F205))*0.45 + (F205-(10000-(H205-F205)))*0.25))),IF(E205="Motorcycle",F205*0.24,IF(E205="Bicycle",F205*0.20,0)))</f>
        <v/>
      </c>
      <c r="K205" s="4" t="n"/>
      <c r="L205" s="4">
        <f>MAX(0,J205-K205)</f>
        <v/>
      </c>
    </row>
    <row r="206">
      <c r="A206" s="2" t="n"/>
      <c r="F206" s="3" t="n"/>
      <c r="G206" t="n">
        <v>205</v>
      </c>
      <c r="H206">
        <f>SUMIFS(F:F,E:E,"Car/Van",A:A,"&gt;="&amp;Summary!$C$4,A:A,"&lt;="&amp;Summary!$C$5,G:G,"&lt;="&amp;G206)</f>
        <v/>
      </c>
      <c r="I206">
        <f>IF(E206="Car/Van",IF(H206&lt;=10000,0.45,0.25),IF(E206="Motorcycle",0.24,IF(E206="Bicycle",0.20,0)))</f>
        <v/>
      </c>
      <c r="J206" s="4">
        <f>IF(E206="Car/Van",IF(H206&lt;=10000,F206*0.45,IF(H206-F206&gt;=10000,F206*0.25,(10000-(H206-F206))*0.45 + (F206-(10000-(H206-F206)))*0.25))),IF(E206="Motorcycle",F206*0.24,IF(E206="Bicycle",F206*0.20,0)))</f>
        <v/>
      </c>
      <c r="K206" s="4" t="n"/>
      <c r="L206" s="4">
        <f>MAX(0,J206-K206)</f>
        <v/>
      </c>
    </row>
    <row r="207">
      <c r="A207" s="2" t="n"/>
      <c r="F207" s="3" t="n"/>
      <c r="G207" t="n">
        <v>206</v>
      </c>
      <c r="H207">
        <f>SUMIFS(F:F,E:E,"Car/Van",A:A,"&gt;="&amp;Summary!$C$4,A:A,"&lt;="&amp;Summary!$C$5,G:G,"&lt;="&amp;G207)</f>
        <v/>
      </c>
      <c r="I207">
        <f>IF(E207="Car/Van",IF(H207&lt;=10000,0.45,0.25),IF(E207="Motorcycle",0.24,IF(E207="Bicycle",0.20,0)))</f>
        <v/>
      </c>
      <c r="J207" s="4">
        <f>IF(E207="Car/Van",IF(H207&lt;=10000,F207*0.45,IF(H207-F207&gt;=10000,F207*0.25,(10000-(H207-F207))*0.45 + (F207-(10000-(H207-F207)))*0.25))),IF(E207="Motorcycle",F207*0.24,IF(E207="Bicycle",F207*0.20,0)))</f>
        <v/>
      </c>
      <c r="K207" s="4" t="n"/>
      <c r="L207" s="4">
        <f>MAX(0,J207-K207)</f>
        <v/>
      </c>
    </row>
    <row r="208">
      <c r="A208" s="2" t="n"/>
      <c r="F208" s="3" t="n"/>
      <c r="G208" t="n">
        <v>207</v>
      </c>
      <c r="H208">
        <f>SUMIFS(F:F,E:E,"Car/Van",A:A,"&gt;="&amp;Summary!$C$4,A:A,"&lt;="&amp;Summary!$C$5,G:G,"&lt;="&amp;G208)</f>
        <v/>
      </c>
      <c r="I208">
        <f>IF(E208="Car/Van",IF(H208&lt;=10000,0.45,0.25),IF(E208="Motorcycle",0.24,IF(E208="Bicycle",0.20,0)))</f>
        <v/>
      </c>
      <c r="J208" s="4">
        <f>IF(E208="Car/Van",IF(H208&lt;=10000,F208*0.45,IF(H208-F208&gt;=10000,F208*0.25,(10000-(H208-F208))*0.45 + (F208-(10000-(H208-F208)))*0.25))),IF(E208="Motorcycle",F208*0.24,IF(E208="Bicycle",F208*0.20,0)))</f>
        <v/>
      </c>
      <c r="K208" s="4" t="n"/>
      <c r="L208" s="4">
        <f>MAX(0,J208-K208)</f>
        <v/>
      </c>
    </row>
    <row r="209">
      <c r="A209" s="2" t="n"/>
      <c r="F209" s="3" t="n"/>
      <c r="G209" t="n">
        <v>208</v>
      </c>
      <c r="H209">
        <f>SUMIFS(F:F,E:E,"Car/Van",A:A,"&gt;="&amp;Summary!$C$4,A:A,"&lt;="&amp;Summary!$C$5,G:G,"&lt;="&amp;G209)</f>
        <v/>
      </c>
      <c r="I209">
        <f>IF(E209="Car/Van",IF(H209&lt;=10000,0.45,0.25),IF(E209="Motorcycle",0.24,IF(E209="Bicycle",0.20,0)))</f>
        <v/>
      </c>
      <c r="J209" s="4">
        <f>IF(E209="Car/Van",IF(H209&lt;=10000,F209*0.45,IF(H209-F209&gt;=10000,F209*0.25,(10000-(H209-F209))*0.45 + (F209-(10000-(H209-F209)))*0.25))),IF(E209="Motorcycle",F209*0.24,IF(E209="Bicycle",F209*0.20,0)))</f>
        <v/>
      </c>
      <c r="K209" s="4" t="n"/>
      <c r="L209" s="4">
        <f>MAX(0,J209-K209)</f>
        <v/>
      </c>
    </row>
    <row r="210">
      <c r="A210" s="2" t="n"/>
      <c r="F210" s="3" t="n"/>
      <c r="G210" t="n">
        <v>209</v>
      </c>
      <c r="H210">
        <f>SUMIFS(F:F,E:E,"Car/Van",A:A,"&gt;="&amp;Summary!$C$4,A:A,"&lt;="&amp;Summary!$C$5,G:G,"&lt;="&amp;G210)</f>
        <v/>
      </c>
      <c r="I210">
        <f>IF(E210="Car/Van",IF(H210&lt;=10000,0.45,0.25),IF(E210="Motorcycle",0.24,IF(E210="Bicycle",0.20,0)))</f>
        <v/>
      </c>
      <c r="J210" s="4">
        <f>IF(E210="Car/Van",IF(H210&lt;=10000,F210*0.45,IF(H210-F210&gt;=10000,F210*0.25,(10000-(H210-F210))*0.45 + (F210-(10000-(H210-F210)))*0.25))),IF(E210="Motorcycle",F210*0.24,IF(E210="Bicycle",F210*0.20,0)))</f>
        <v/>
      </c>
      <c r="K210" s="4" t="n"/>
      <c r="L210" s="4">
        <f>MAX(0,J210-K210)</f>
        <v/>
      </c>
    </row>
    <row r="211">
      <c r="A211" s="2" t="n"/>
      <c r="F211" s="3" t="n"/>
      <c r="G211" t="n">
        <v>210</v>
      </c>
      <c r="H211">
        <f>SUMIFS(F:F,E:E,"Car/Van",A:A,"&gt;="&amp;Summary!$C$4,A:A,"&lt;="&amp;Summary!$C$5,G:G,"&lt;="&amp;G211)</f>
        <v/>
      </c>
      <c r="I211">
        <f>IF(E211="Car/Van",IF(H211&lt;=10000,0.45,0.25),IF(E211="Motorcycle",0.24,IF(E211="Bicycle",0.20,0)))</f>
        <v/>
      </c>
      <c r="J211" s="4">
        <f>IF(E211="Car/Van",IF(H211&lt;=10000,F211*0.45,IF(H211-F211&gt;=10000,F211*0.25,(10000-(H211-F211))*0.45 + (F211-(10000-(H211-F211)))*0.25))),IF(E211="Motorcycle",F211*0.24,IF(E211="Bicycle",F211*0.20,0)))</f>
        <v/>
      </c>
      <c r="K211" s="4" t="n"/>
      <c r="L211" s="4">
        <f>MAX(0,J211-K211)</f>
        <v/>
      </c>
    </row>
    <row r="212">
      <c r="A212" s="2" t="n"/>
      <c r="F212" s="3" t="n"/>
      <c r="G212" t="n">
        <v>211</v>
      </c>
      <c r="H212">
        <f>SUMIFS(F:F,E:E,"Car/Van",A:A,"&gt;="&amp;Summary!$C$4,A:A,"&lt;="&amp;Summary!$C$5,G:G,"&lt;="&amp;G212)</f>
        <v/>
      </c>
      <c r="I212">
        <f>IF(E212="Car/Van",IF(H212&lt;=10000,0.45,0.25),IF(E212="Motorcycle",0.24,IF(E212="Bicycle",0.20,0)))</f>
        <v/>
      </c>
      <c r="J212" s="4">
        <f>IF(E212="Car/Van",IF(H212&lt;=10000,F212*0.45,IF(H212-F212&gt;=10000,F212*0.25,(10000-(H212-F212))*0.45 + (F212-(10000-(H212-F212)))*0.25))),IF(E212="Motorcycle",F212*0.24,IF(E212="Bicycle",F212*0.20,0)))</f>
        <v/>
      </c>
      <c r="K212" s="4" t="n"/>
      <c r="L212" s="4">
        <f>MAX(0,J212-K212)</f>
        <v/>
      </c>
    </row>
    <row r="213">
      <c r="A213" s="2" t="n"/>
      <c r="F213" s="3" t="n"/>
      <c r="G213" t="n">
        <v>212</v>
      </c>
      <c r="H213">
        <f>SUMIFS(F:F,E:E,"Car/Van",A:A,"&gt;="&amp;Summary!$C$4,A:A,"&lt;="&amp;Summary!$C$5,G:G,"&lt;="&amp;G213)</f>
        <v/>
      </c>
      <c r="I213">
        <f>IF(E213="Car/Van",IF(H213&lt;=10000,0.45,0.25),IF(E213="Motorcycle",0.24,IF(E213="Bicycle",0.20,0)))</f>
        <v/>
      </c>
      <c r="J213" s="4">
        <f>IF(E213="Car/Van",IF(H213&lt;=10000,F213*0.45,IF(H213-F213&gt;=10000,F213*0.25,(10000-(H213-F213))*0.45 + (F213-(10000-(H213-F213)))*0.25))),IF(E213="Motorcycle",F213*0.24,IF(E213="Bicycle",F213*0.20,0)))</f>
        <v/>
      </c>
      <c r="K213" s="4" t="n"/>
      <c r="L213" s="4">
        <f>MAX(0,J213-K213)</f>
        <v/>
      </c>
    </row>
    <row r="214">
      <c r="A214" s="2" t="n"/>
      <c r="F214" s="3" t="n"/>
      <c r="G214" t="n">
        <v>213</v>
      </c>
      <c r="H214">
        <f>SUMIFS(F:F,E:E,"Car/Van",A:A,"&gt;="&amp;Summary!$C$4,A:A,"&lt;="&amp;Summary!$C$5,G:G,"&lt;="&amp;G214)</f>
        <v/>
      </c>
      <c r="I214">
        <f>IF(E214="Car/Van",IF(H214&lt;=10000,0.45,0.25),IF(E214="Motorcycle",0.24,IF(E214="Bicycle",0.20,0)))</f>
        <v/>
      </c>
      <c r="J214" s="4">
        <f>IF(E214="Car/Van",IF(H214&lt;=10000,F214*0.45,IF(H214-F214&gt;=10000,F214*0.25,(10000-(H214-F214))*0.45 + (F214-(10000-(H214-F214)))*0.25))),IF(E214="Motorcycle",F214*0.24,IF(E214="Bicycle",F214*0.20,0)))</f>
        <v/>
      </c>
      <c r="K214" s="4" t="n"/>
      <c r="L214" s="4">
        <f>MAX(0,J214-K214)</f>
        <v/>
      </c>
    </row>
    <row r="215">
      <c r="A215" s="2" t="n"/>
      <c r="F215" s="3" t="n"/>
      <c r="G215" t="n">
        <v>214</v>
      </c>
      <c r="H215">
        <f>SUMIFS(F:F,E:E,"Car/Van",A:A,"&gt;="&amp;Summary!$C$4,A:A,"&lt;="&amp;Summary!$C$5,G:G,"&lt;="&amp;G215)</f>
        <v/>
      </c>
      <c r="I215">
        <f>IF(E215="Car/Van",IF(H215&lt;=10000,0.45,0.25),IF(E215="Motorcycle",0.24,IF(E215="Bicycle",0.20,0)))</f>
        <v/>
      </c>
      <c r="J215" s="4">
        <f>IF(E215="Car/Van",IF(H215&lt;=10000,F215*0.45,IF(H215-F215&gt;=10000,F215*0.25,(10000-(H215-F215))*0.45 + (F215-(10000-(H215-F215)))*0.25))),IF(E215="Motorcycle",F215*0.24,IF(E215="Bicycle",F215*0.20,0)))</f>
        <v/>
      </c>
      <c r="K215" s="4" t="n"/>
      <c r="L215" s="4">
        <f>MAX(0,J215-K215)</f>
        <v/>
      </c>
    </row>
    <row r="216">
      <c r="A216" s="2" t="n"/>
      <c r="F216" s="3" t="n"/>
      <c r="G216" t="n">
        <v>215</v>
      </c>
      <c r="H216">
        <f>SUMIFS(F:F,E:E,"Car/Van",A:A,"&gt;="&amp;Summary!$C$4,A:A,"&lt;="&amp;Summary!$C$5,G:G,"&lt;="&amp;G216)</f>
        <v/>
      </c>
      <c r="I216">
        <f>IF(E216="Car/Van",IF(H216&lt;=10000,0.45,0.25),IF(E216="Motorcycle",0.24,IF(E216="Bicycle",0.20,0)))</f>
        <v/>
      </c>
      <c r="J216" s="4">
        <f>IF(E216="Car/Van",IF(H216&lt;=10000,F216*0.45,IF(H216-F216&gt;=10000,F216*0.25,(10000-(H216-F216))*0.45 + (F216-(10000-(H216-F216)))*0.25))),IF(E216="Motorcycle",F216*0.24,IF(E216="Bicycle",F216*0.20,0)))</f>
        <v/>
      </c>
      <c r="K216" s="4" t="n"/>
      <c r="L216" s="4">
        <f>MAX(0,J216-K216)</f>
        <v/>
      </c>
    </row>
    <row r="217">
      <c r="A217" s="2" t="n"/>
      <c r="F217" s="3" t="n"/>
      <c r="G217" t="n">
        <v>216</v>
      </c>
      <c r="H217">
        <f>SUMIFS(F:F,E:E,"Car/Van",A:A,"&gt;="&amp;Summary!$C$4,A:A,"&lt;="&amp;Summary!$C$5,G:G,"&lt;="&amp;G217)</f>
        <v/>
      </c>
      <c r="I217">
        <f>IF(E217="Car/Van",IF(H217&lt;=10000,0.45,0.25),IF(E217="Motorcycle",0.24,IF(E217="Bicycle",0.20,0)))</f>
        <v/>
      </c>
      <c r="J217" s="4">
        <f>IF(E217="Car/Van",IF(H217&lt;=10000,F217*0.45,IF(H217-F217&gt;=10000,F217*0.25,(10000-(H217-F217))*0.45 + (F217-(10000-(H217-F217)))*0.25))),IF(E217="Motorcycle",F217*0.24,IF(E217="Bicycle",F217*0.20,0)))</f>
        <v/>
      </c>
      <c r="K217" s="4" t="n"/>
      <c r="L217" s="4">
        <f>MAX(0,J217-K217)</f>
        <v/>
      </c>
    </row>
    <row r="218">
      <c r="A218" s="2" t="n"/>
      <c r="F218" s="3" t="n"/>
      <c r="G218" t="n">
        <v>217</v>
      </c>
      <c r="H218">
        <f>SUMIFS(F:F,E:E,"Car/Van",A:A,"&gt;="&amp;Summary!$C$4,A:A,"&lt;="&amp;Summary!$C$5,G:G,"&lt;="&amp;G218)</f>
        <v/>
      </c>
      <c r="I218">
        <f>IF(E218="Car/Van",IF(H218&lt;=10000,0.45,0.25),IF(E218="Motorcycle",0.24,IF(E218="Bicycle",0.20,0)))</f>
        <v/>
      </c>
      <c r="J218" s="4">
        <f>IF(E218="Car/Van",IF(H218&lt;=10000,F218*0.45,IF(H218-F218&gt;=10000,F218*0.25,(10000-(H218-F218))*0.45 + (F218-(10000-(H218-F218)))*0.25))),IF(E218="Motorcycle",F218*0.24,IF(E218="Bicycle",F218*0.20,0)))</f>
        <v/>
      </c>
      <c r="K218" s="4" t="n"/>
      <c r="L218" s="4">
        <f>MAX(0,J218-K218)</f>
        <v/>
      </c>
    </row>
    <row r="219">
      <c r="A219" s="2" t="n"/>
      <c r="F219" s="3" t="n"/>
      <c r="G219" t="n">
        <v>218</v>
      </c>
      <c r="H219">
        <f>SUMIFS(F:F,E:E,"Car/Van",A:A,"&gt;="&amp;Summary!$C$4,A:A,"&lt;="&amp;Summary!$C$5,G:G,"&lt;="&amp;G219)</f>
        <v/>
      </c>
      <c r="I219">
        <f>IF(E219="Car/Van",IF(H219&lt;=10000,0.45,0.25),IF(E219="Motorcycle",0.24,IF(E219="Bicycle",0.20,0)))</f>
        <v/>
      </c>
      <c r="J219" s="4">
        <f>IF(E219="Car/Van",IF(H219&lt;=10000,F219*0.45,IF(H219-F219&gt;=10000,F219*0.25,(10000-(H219-F219))*0.45 + (F219-(10000-(H219-F219)))*0.25))),IF(E219="Motorcycle",F219*0.24,IF(E219="Bicycle",F219*0.20,0)))</f>
        <v/>
      </c>
      <c r="K219" s="4" t="n"/>
      <c r="L219" s="4">
        <f>MAX(0,J219-K219)</f>
        <v/>
      </c>
    </row>
    <row r="220">
      <c r="A220" s="2" t="n"/>
      <c r="F220" s="3" t="n"/>
      <c r="G220" t="n">
        <v>219</v>
      </c>
      <c r="H220">
        <f>SUMIFS(F:F,E:E,"Car/Van",A:A,"&gt;="&amp;Summary!$C$4,A:A,"&lt;="&amp;Summary!$C$5,G:G,"&lt;="&amp;G220)</f>
        <v/>
      </c>
      <c r="I220">
        <f>IF(E220="Car/Van",IF(H220&lt;=10000,0.45,0.25),IF(E220="Motorcycle",0.24,IF(E220="Bicycle",0.20,0)))</f>
        <v/>
      </c>
      <c r="J220" s="4">
        <f>IF(E220="Car/Van",IF(H220&lt;=10000,F220*0.45,IF(H220-F220&gt;=10000,F220*0.25,(10000-(H220-F220))*0.45 + (F220-(10000-(H220-F220)))*0.25))),IF(E220="Motorcycle",F220*0.24,IF(E220="Bicycle",F220*0.20,0)))</f>
        <v/>
      </c>
      <c r="K220" s="4" t="n"/>
      <c r="L220" s="4">
        <f>MAX(0,J220-K220)</f>
        <v/>
      </c>
    </row>
    <row r="221">
      <c r="A221" s="2" t="n"/>
      <c r="F221" s="3" t="n"/>
      <c r="G221" t="n">
        <v>220</v>
      </c>
      <c r="H221">
        <f>SUMIFS(F:F,E:E,"Car/Van",A:A,"&gt;="&amp;Summary!$C$4,A:A,"&lt;="&amp;Summary!$C$5,G:G,"&lt;="&amp;G221)</f>
        <v/>
      </c>
      <c r="I221">
        <f>IF(E221="Car/Van",IF(H221&lt;=10000,0.45,0.25),IF(E221="Motorcycle",0.24,IF(E221="Bicycle",0.20,0)))</f>
        <v/>
      </c>
      <c r="J221" s="4">
        <f>IF(E221="Car/Van",IF(H221&lt;=10000,F221*0.45,IF(H221-F221&gt;=10000,F221*0.25,(10000-(H221-F221))*0.45 + (F221-(10000-(H221-F221)))*0.25))),IF(E221="Motorcycle",F221*0.24,IF(E221="Bicycle",F221*0.20,0)))</f>
        <v/>
      </c>
      <c r="K221" s="4" t="n"/>
      <c r="L221" s="4">
        <f>MAX(0,J221-K221)</f>
        <v/>
      </c>
    </row>
    <row r="222">
      <c r="A222" s="2" t="n"/>
      <c r="F222" s="3" t="n"/>
      <c r="G222" t="n">
        <v>221</v>
      </c>
      <c r="H222">
        <f>SUMIFS(F:F,E:E,"Car/Van",A:A,"&gt;="&amp;Summary!$C$4,A:A,"&lt;="&amp;Summary!$C$5,G:G,"&lt;="&amp;G222)</f>
        <v/>
      </c>
      <c r="I222">
        <f>IF(E222="Car/Van",IF(H222&lt;=10000,0.45,0.25),IF(E222="Motorcycle",0.24,IF(E222="Bicycle",0.20,0)))</f>
        <v/>
      </c>
      <c r="J222" s="4">
        <f>IF(E222="Car/Van",IF(H222&lt;=10000,F222*0.45,IF(H222-F222&gt;=10000,F222*0.25,(10000-(H222-F222))*0.45 + (F222-(10000-(H222-F222)))*0.25))),IF(E222="Motorcycle",F222*0.24,IF(E222="Bicycle",F222*0.20,0)))</f>
        <v/>
      </c>
      <c r="K222" s="4" t="n"/>
      <c r="L222" s="4">
        <f>MAX(0,J222-K222)</f>
        <v/>
      </c>
    </row>
    <row r="223">
      <c r="A223" s="2" t="n"/>
      <c r="F223" s="3" t="n"/>
      <c r="G223" t="n">
        <v>222</v>
      </c>
      <c r="H223">
        <f>SUMIFS(F:F,E:E,"Car/Van",A:A,"&gt;="&amp;Summary!$C$4,A:A,"&lt;="&amp;Summary!$C$5,G:G,"&lt;="&amp;G223)</f>
        <v/>
      </c>
      <c r="I223">
        <f>IF(E223="Car/Van",IF(H223&lt;=10000,0.45,0.25),IF(E223="Motorcycle",0.24,IF(E223="Bicycle",0.20,0)))</f>
        <v/>
      </c>
      <c r="J223" s="4">
        <f>IF(E223="Car/Van",IF(H223&lt;=10000,F223*0.45,IF(H223-F223&gt;=10000,F223*0.25,(10000-(H223-F223))*0.45 + (F223-(10000-(H223-F223)))*0.25))),IF(E223="Motorcycle",F223*0.24,IF(E223="Bicycle",F223*0.20,0)))</f>
        <v/>
      </c>
      <c r="K223" s="4" t="n"/>
      <c r="L223" s="4">
        <f>MAX(0,J223-K223)</f>
        <v/>
      </c>
    </row>
    <row r="224">
      <c r="A224" s="2" t="n"/>
      <c r="F224" s="3" t="n"/>
      <c r="G224" t="n">
        <v>223</v>
      </c>
      <c r="H224">
        <f>SUMIFS(F:F,E:E,"Car/Van",A:A,"&gt;="&amp;Summary!$C$4,A:A,"&lt;="&amp;Summary!$C$5,G:G,"&lt;="&amp;G224)</f>
        <v/>
      </c>
      <c r="I224">
        <f>IF(E224="Car/Van",IF(H224&lt;=10000,0.45,0.25),IF(E224="Motorcycle",0.24,IF(E224="Bicycle",0.20,0)))</f>
        <v/>
      </c>
      <c r="J224" s="4">
        <f>IF(E224="Car/Van",IF(H224&lt;=10000,F224*0.45,IF(H224-F224&gt;=10000,F224*0.25,(10000-(H224-F224))*0.45 + (F224-(10000-(H224-F224)))*0.25))),IF(E224="Motorcycle",F224*0.24,IF(E224="Bicycle",F224*0.20,0)))</f>
        <v/>
      </c>
      <c r="K224" s="4" t="n"/>
      <c r="L224" s="4">
        <f>MAX(0,J224-K224)</f>
        <v/>
      </c>
    </row>
    <row r="225">
      <c r="A225" s="2" t="n"/>
      <c r="F225" s="3" t="n"/>
      <c r="G225" t="n">
        <v>224</v>
      </c>
      <c r="H225">
        <f>SUMIFS(F:F,E:E,"Car/Van",A:A,"&gt;="&amp;Summary!$C$4,A:A,"&lt;="&amp;Summary!$C$5,G:G,"&lt;="&amp;G225)</f>
        <v/>
      </c>
      <c r="I225">
        <f>IF(E225="Car/Van",IF(H225&lt;=10000,0.45,0.25),IF(E225="Motorcycle",0.24,IF(E225="Bicycle",0.20,0)))</f>
        <v/>
      </c>
      <c r="J225" s="4">
        <f>IF(E225="Car/Van",IF(H225&lt;=10000,F225*0.45,IF(H225-F225&gt;=10000,F225*0.25,(10000-(H225-F225))*0.45 + (F225-(10000-(H225-F225)))*0.25))),IF(E225="Motorcycle",F225*0.24,IF(E225="Bicycle",F225*0.20,0)))</f>
        <v/>
      </c>
      <c r="K225" s="4" t="n"/>
      <c r="L225" s="4">
        <f>MAX(0,J225-K225)</f>
        <v/>
      </c>
    </row>
    <row r="226">
      <c r="A226" s="2" t="n"/>
      <c r="F226" s="3" t="n"/>
      <c r="G226" t="n">
        <v>225</v>
      </c>
      <c r="H226">
        <f>SUMIFS(F:F,E:E,"Car/Van",A:A,"&gt;="&amp;Summary!$C$4,A:A,"&lt;="&amp;Summary!$C$5,G:G,"&lt;="&amp;G226)</f>
        <v/>
      </c>
      <c r="I226">
        <f>IF(E226="Car/Van",IF(H226&lt;=10000,0.45,0.25),IF(E226="Motorcycle",0.24,IF(E226="Bicycle",0.20,0)))</f>
        <v/>
      </c>
      <c r="J226" s="4">
        <f>IF(E226="Car/Van",IF(H226&lt;=10000,F226*0.45,IF(H226-F226&gt;=10000,F226*0.25,(10000-(H226-F226))*0.45 + (F226-(10000-(H226-F226)))*0.25))),IF(E226="Motorcycle",F226*0.24,IF(E226="Bicycle",F226*0.20,0)))</f>
        <v/>
      </c>
      <c r="K226" s="4" t="n"/>
      <c r="L226" s="4">
        <f>MAX(0,J226-K226)</f>
        <v/>
      </c>
    </row>
    <row r="227">
      <c r="A227" s="2" t="n"/>
      <c r="F227" s="3" t="n"/>
      <c r="G227" t="n">
        <v>226</v>
      </c>
      <c r="H227">
        <f>SUMIFS(F:F,E:E,"Car/Van",A:A,"&gt;="&amp;Summary!$C$4,A:A,"&lt;="&amp;Summary!$C$5,G:G,"&lt;="&amp;G227)</f>
        <v/>
      </c>
      <c r="I227">
        <f>IF(E227="Car/Van",IF(H227&lt;=10000,0.45,0.25),IF(E227="Motorcycle",0.24,IF(E227="Bicycle",0.20,0)))</f>
        <v/>
      </c>
      <c r="J227" s="4">
        <f>IF(E227="Car/Van",IF(H227&lt;=10000,F227*0.45,IF(H227-F227&gt;=10000,F227*0.25,(10000-(H227-F227))*0.45 + (F227-(10000-(H227-F227)))*0.25))),IF(E227="Motorcycle",F227*0.24,IF(E227="Bicycle",F227*0.20,0)))</f>
        <v/>
      </c>
      <c r="K227" s="4" t="n"/>
      <c r="L227" s="4">
        <f>MAX(0,J227-K227)</f>
        <v/>
      </c>
    </row>
    <row r="228">
      <c r="A228" s="2" t="n"/>
      <c r="F228" s="3" t="n"/>
      <c r="G228" t="n">
        <v>227</v>
      </c>
      <c r="H228">
        <f>SUMIFS(F:F,E:E,"Car/Van",A:A,"&gt;="&amp;Summary!$C$4,A:A,"&lt;="&amp;Summary!$C$5,G:G,"&lt;="&amp;G228)</f>
        <v/>
      </c>
      <c r="I228">
        <f>IF(E228="Car/Van",IF(H228&lt;=10000,0.45,0.25),IF(E228="Motorcycle",0.24,IF(E228="Bicycle",0.20,0)))</f>
        <v/>
      </c>
      <c r="J228" s="4">
        <f>IF(E228="Car/Van",IF(H228&lt;=10000,F228*0.45,IF(H228-F228&gt;=10000,F228*0.25,(10000-(H228-F228))*0.45 + (F228-(10000-(H228-F228)))*0.25))),IF(E228="Motorcycle",F228*0.24,IF(E228="Bicycle",F228*0.20,0)))</f>
        <v/>
      </c>
      <c r="K228" s="4" t="n"/>
      <c r="L228" s="4">
        <f>MAX(0,J228-K228)</f>
        <v/>
      </c>
    </row>
    <row r="229">
      <c r="A229" s="2" t="n"/>
      <c r="F229" s="3" t="n"/>
      <c r="G229" t="n">
        <v>228</v>
      </c>
      <c r="H229">
        <f>SUMIFS(F:F,E:E,"Car/Van",A:A,"&gt;="&amp;Summary!$C$4,A:A,"&lt;="&amp;Summary!$C$5,G:G,"&lt;="&amp;G229)</f>
        <v/>
      </c>
      <c r="I229">
        <f>IF(E229="Car/Van",IF(H229&lt;=10000,0.45,0.25),IF(E229="Motorcycle",0.24,IF(E229="Bicycle",0.20,0)))</f>
        <v/>
      </c>
      <c r="J229" s="4">
        <f>IF(E229="Car/Van",IF(H229&lt;=10000,F229*0.45,IF(H229-F229&gt;=10000,F229*0.25,(10000-(H229-F229))*0.45 + (F229-(10000-(H229-F229)))*0.25))),IF(E229="Motorcycle",F229*0.24,IF(E229="Bicycle",F229*0.20,0)))</f>
        <v/>
      </c>
      <c r="K229" s="4" t="n"/>
      <c r="L229" s="4">
        <f>MAX(0,J229-K229)</f>
        <v/>
      </c>
    </row>
    <row r="230">
      <c r="A230" s="2" t="n"/>
      <c r="F230" s="3" t="n"/>
      <c r="G230" t="n">
        <v>229</v>
      </c>
      <c r="H230">
        <f>SUMIFS(F:F,E:E,"Car/Van",A:A,"&gt;="&amp;Summary!$C$4,A:A,"&lt;="&amp;Summary!$C$5,G:G,"&lt;="&amp;G230)</f>
        <v/>
      </c>
      <c r="I230">
        <f>IF(E230="Car/Van",IF(H230&lt;=10000,0.45,0.25),IF(E230="Motorcycle",0.24,IF(E230="Bicycle",0.20,0)))</f>
        <v/>
      </c>
      <c r="J230" s="4">
        <f>IF(E230="Car/Van",IF(H230&lt;=10000,F230*0.45,IF(H230-F230&gt;=10000,F230*0.25,(10000-(H230-F230))*0.45 + (F230-(10000-(H230-F230)))*0.25))),IF(E230="Motorcycle",F230*0.24,IF(E230="Bicycle",F230*0.20,0)))</f>
        <v/>
      </c>
      <c r="K230" s="4" t="n"/>
      <c r="L230" s="4">
        <f>MAX(0,J230-K230)</f>
        <v/>
      </c>
    </row>
    <row r="231">
      <c r="A231" s="2" t="n"/>
      <c r="F231" s="3" t="n"/>
      <c r="G231" t="n">
        <v>230</v>
      </c>
      <c r="H231">
        <f>SUMIFS(F:F,E:E,"Car/Van",A:A,"&gt;="&amp;Summary!$C$4,A:A,"&lt;="&amp;Summary!$C$5,G:G,"&lt;="&amp;G231)</f>
        <v/>
      </c>
      <c r="I231">
        <f>IF(E231="Car/Van",IF(H231&lt;=10000,0.45,0.25),IF(E231="Motorcycle",0.24,IF(E231="Bicycle",0.20,0)))</f>
        <v/>
      </c>
      <c r="J231" s="4">
        <f>IF(E231="Car/Van",IF(H231&lt;=10000,F231*0.45,IF(H231-F231&gt;=10000,F231*0.25,(10000-(H231-F231))*0.45 + (F231-(10000-(H231-F231)))*0.25))),IF(E231="Motorcycle",F231*0.24,IF(E231="Bicycle",F231*0.20,0)))</f>
        <v/>
      </c>
      <c r="K231" s="4" t="n"/>
      <c r="L231" s="4">
        <f>MAX(0,J231-K231)</f>
        <v/>
      </c>
    </row>
    <row r="232">
      <c r="A232" s="2" t="n"/>
      <c r="F232" s="3" t="n"/>
      <c r="G232" t="n">
        <v>231</v>
      </c>
      <c r="H232">
        <f>SUMIFS(F:F,E:E,"Car/Van",A:A,"&gt;="&amp;Summary!$C$4,A:A,"&lt;="&amp;Summary!$C$5,G:G,"&lt;="&amp;G232)</f>
        <v/>
      </c>
      <c r="I232">
        <f>IF(E232="Car/Van",IF(H232&lt;=10000,0.45,0.25),IF(E232="Motorcycle",0.24,IF(E232="Bicycle",0.20,0)))</f>
        <v/>
      </c>
      <c r="J232" s="4">
        <f>IF(E232="Car/Van",IF(H232&lt;=10000,F232*0.45,IF(H232-F232&gt;=10000,F232*0.25,(10000-(H232-F232))*0.45 + (F232-(10000-(H232-F232)))*0.25))),IF(E232="Motorcycle",F232*0.24,IF(E232="Bicycle",F232*0.20,0)))</f>
        <v/>
      </c>
      <c r="K232" s="4" t="n"/>
      <c r="L232" s="4">
        <f>MAX(0,J232-K232)</f>
        <v/>
      </c>
    </row>
    <row r="233">
      <c r="A233" s="2" t="n"/>
      <c r="F233" s="3" t="n"/>
      <c r="G233" t="n">
        <v>232</v>
      </c>
      <c r="H233">
        <f>SUMIFS(F:F,E:E,"Car/Van",A:A,"&gt;="&amp;Summary!$C$4,A:A,"&lt;="&amp;Summary!$C$5,G:G,"&lt;="&amp;G233)</f>
        <v/>
      </c>
      <c r="I233">
        <f>IF(E233="Car/Van",IF(H233&lt;=10000,0.45,0.25),IF(E233="Motorcycle",0.24,IF(E233="Bicycle",0.20,0)))</f>
        <v/>
      </c>
      <c r="J233" s="4">
        <f>IF(E233="Car/Van",IF(H233&lt;=10000,F233*0.45,IF(H233-F233&gt;=10000,F233*0.25,(10000-(H233-F233))*0.45 + (F233-(10000-(H233-F233)))*0.25))),IF(E233="Motorcycle",F233*0.24,IF(E233="Bicycle",F233*0.20,0)))</f>
        <v/>
      </c>
      <c r="K233" s="4" t="n"/>
      <c r="L233" s="4">
        <f>MAX(0,J233-K233)</f>
        <v/>
      </c>
    </row>
    <row r="234">
      <c r="A234" s="2" t="n"/>
      <c r="F234" s="3" t="n"/>
      <c r="G234" t="n">
        <v>233</v>
      </c>
      <c r="H234">
        <f>SUMIFS(F:F,E:E,"Car/Van",A:A,"&gt;="&amp;Summary!$C$4,A:A,"&lt;="&amp;Summary!$C$5,G:G,"&lt;="&amp;G234)</f>
        <v/>
      </c>
      <c r="I234">
        <f>IF(E234="Car/Van",IF(H234&lt;=10000,0.45,0.25),IF(E234="Motorcycle",0.24,IF(E234="Bicycle",0.20,0)))</f>
        <v/>
      </c>
      <c r="J234" s="4">
        <f>IF(E234="Car/Van",IF(H234&lt;=10000,F234*0.45,IF(H234-F234&gt;=10000,F234*0.25,(10000-(H234-F234))*0.45 + (F234-(10000-(H234-F234)))*0.25))),IF(E234="Motorcycle",F234*0.24,IF(E234="Bicycle",F234*0.20,0)))</f>
        <v/>
      </c>
      <c r="K234" s="4" t="n"/>
      <c r="L234" s="4">
        <f>MAX(0,J234-K234)</f>
        <v/>
      </c>
    </row>
    <row r="235">
      <c r="A235" s="2" t="n"/>
      <c r="F235" s="3" t="n"/>
      <c r="G235" t="n">
        <v>234</v>
      </c>
      <c r="H235">
        <f>SUMIFS(F:F,E:E,"Car/Van",A:A,"&gt;="&amp;Summary!$C$4,A:A,"&lt;="&amp;Summary!$C$5,G:G,"&lt;="&amp;G235)</f>
        <v/>
      </c>
      <c r="I235">
        <f>IF(E235="Car/Van",IF(H235&lt;=10000,0.45,0.25),IF(E235="Motorcycle",0.24,IF(E235="Bicycle",0.20,0)))</f>
        <v/>
      </c>
      <c r="J235" s="4">
        <f>IF(E235="Car/Van",IF(H235&lt;=10000,F235*0.45,IF(H235-F235&gt;=10000,F235*0.25,(10000-(H235-F235))*0.45 + (F235-(10000-(H235-F235)))*0.25))),IF(E235="Motorcycle",F235*0.24,IF(E235="Bicycle",F235*0.20,0)))</f>
        <v/>
      </c>
      <c r="K235" s="4" t="n"/>
      <c r="L235" s="4">
        <f>MAX(0,J235-K235)</f>
        <v/>
      </c>
    </row>
    <row r="236">
      <c r="A236" s="2" t="n"/>
      <c r="F236" s="3" t="n"/>
      <c r="G236" t="n">
        <v>235</v>
      </c>
      <c r="H236">
        <f>SUMIFS(F:F,E:E,"Car/Van",A:A,"&gt;="&amp;Summary!$C$4,A:A,"&lt;="&amp;Summary!$C$5,G:G,"&lt;="&amp;G236)</f>
        <v/>
      </c>
      <c r="I236">
        <f>IF(E236="Car/Van",IF(H236&lt;=10000,0.45,0.25),IF(E236="Motorcycle",0.24,IF(E236="Bicycle",0.20,0)))</f>
        <v/>
      </c>
      <c r="J236" s="4">
        <f>IF(E236="Car/Van",IF(H236&lt;=10000,F236*0.45,IF(H236-F236&gt;=10000,F236*0.25,(10000-(H236-F236))*0.45 + (F236-(10000-(H236-F236)))*0.25))),IF(E236="Motorcycle",F236*0.24,IF(E236="Bicycle",F236*0.20,0)))</f>
        <v/>
      </c>
      <c r="K236" s="4" t="n"/>
      <c r="L236" s="4">
        <f>MAX(0,J236-K236)</f>
        <v/>
      </c>
    </row>
    <row r="237">
      <c r="A237" s="2" t="n"/>
      <c r="F237" s="3" t="n"/>
      <c r="G237" t="n">
        <v>236</v>
      </c>
      <c r="H237">
        <f>SUMIFS(F:F,E:E,"Car/Van",A:A,"&gt;="&amp;Summary!$C$4,A:A,"&lt;="&amp;Summary!$C$5,G:G,"&lt;="&amp;G237)</f>
        <v/>
      </c>
      <c r="I237">
        <f>IF(E237="Car/Van",IF(H237&lt;=10000,0.45,0.25),IF(E237="Motorcycle",0.24,IF(E237="Bicycle",0.20,0)))</f>
        <v/>
      </c>
      <c r="J237" s="4">
        <f>IF(E237="Car/Van",IF(H237&lt;=10000,F237*0.45,IF(H237-F237&gt;=10000,F237*0.25,(10000-(H237-F237))*0.45 + (F237-(10000-(H237-F237)))*0.25))),IF(E237="Motorcycle",F237*0.24,IF(E237="Bicycle",F237*0.20,0)))</f>
        <v/>
      </c>
      <c r="K237" s="4" t="n"/>
      <c r="L237" s="4">
        <f>MAX(0,J237-K237)</f>
        <v/>
      </c>
    </row>
    <row r="238">
      <c r="A238" s="2" t="n"/>
      <c r="F238" s="3" t="n"/>
      <c r="G238" t="n">
        <v>237</v>
      </c>
      <c r="H238">
        <f>SUMIFS(F:F,E:E,"Car/Van",A:A,"&gt;="&amp;Summary!$C$4,A:A,"&lt;="&amp;Summary!$C$5,G:G,"&lt;="&amp;G238)</f>
        <v/>
      </c>
      <c r="I238">
        <f>IF(E238="Car/Van",IF(H238&lt;=10000,0.45,0.25),IF(E238="Motorcycle",0.24,IF(E238="Bicycle",0.20,0)))</f>
        <v/>
      </c>
      <c r="J238" s="4">
        <f>IF(E238="Car/Van",IF(H238&lt;=10000,F238*0.45,IF(H238-F238&gt;=10000,F238*0.25,(10000-(H238-F238))*0.45 + (F238-(10000-(H238-F238)))*0.25))),IF(E238="Motorcycle",F238*0.24,IF(E238="Bicycle",F238*0.20,0)))</f>
        <v/>
      </c>
      <c r="K238" s="4" t="n"/>
      <c r="L238" s="4">
        <f>MAX(0,J238-K238)</f>
        <v/>
      </c>
    </row>
    <row r="239">
      <c r="A239" s="2" t="n"/>
      <c r="F239" s="3" t="n"/>
      <c r="G239" t="n">
        <v>238</v>
      </c>
      <c r="H239">
        <f>SUMIFS(F:F,E:E,"Car/Van",A:A,"&gt;="&amp;Summary!$C$4,A:A,"&lt;="&amp;Summary!$C$5,G:G,"&lt;="&amp;G239)</f>
        <v/>
      </c>
      <c r="I239">
        <f>IF(E239="Car/Van",IF(H239&lt;=10000,0.45,0.25),IF(E239="Motorcycle",0.24,IF(E239="Bicycle",0.20,0)))</f>
        <v/>
      </c>
      <c r="J239" s="4">
        <f>IF(E239="Car/Van",IF(H239&lt;=10000,F239*0.45,IF(H239-F239&gt;=10000,F239*0.25,(10000-(H239-F239))*0.45 + (F239-(10000-(H239-F239)))*0.25))),IF(E239="Motorcycle",F239*0.24,IF(E239="Bicycle",F239*0.20,0)))</f>
        <v/>
      </c>
      <c r="K239" s="4" t="n"/>
      <c r="L239" s="4">
        <f>MAX(0,J239-K239)</f>
        <v/>
      </c>
    </row>
    <row r="240">
      <c r="A240" s="2" t="n"/>
      <c r="F240" s="3" t="n"/>
      <c r="G240" t="n">
        <v>239</v>
      </c>
      <c r="H240">
        <f>SUMIFS(F:F,E:E,"Car/Van",A:A,"&gt;="&amp;Summary!$C$4,A:A,"&lt;="&amp;Summary!$C$5,G:G,"&lt;="&amp;G240)</f>
        <v/>
      </c>
      <c r="I240">
        <f>IF(E240="Car/Van",IF(H240&lt;=10000,0.45,0.25),IF(E240="Motorcycle",0.24,IF(E240="Bicycle",0.20,0)))</f>
        <v/>
      </c>
      <c r="J240" s="4">
        <f>IF(E240="Car/Van",IF(H240&lt;=10000,F240*0.45,IF(H240-F240&gt;=10000,F240*0.25,(10000-(H240-F240))*0.45 + (F240-(10000-(H240-F240)))*0.25))),IF(E240="Motorcycle",F240*0.24,IF(E240="Bicycle",F240*0.20,0)))</f>
        <v/>
      </c>
      <c r="K240" s="4" t="n"/>
      <c r="L240" s="4">
        <f>MAX(0,J240-K240)</f>
        <v/>
      </c>
    </row>
    <row r="241">
      <c r="A241" s="2" t="n"/>
      <c r="F241" s="3" t="n"/>
      <c r="G241" t="n">
        <v>240</v>
      </c>
      <c r="H241">
        <f>SUMIFS(F:F,E:E,"Car/Van",A:A,"&gt;="&amp;Summary!$C$4,A:A,"&lt;="&amp;Summary!$C$5,G:G,"&lt;="&amp;G241)</f>
        <v/>
      </c>
      <c r="I241">
        <f>IF(E241="Car/Van",IF(H241&lt;=10000,0.45,0.25),IF(E241="Motorcycle",0.24,IF(E241="Bicycle",0.20,0)))</f>
        <v/>
      </c>
      <c r="J241" s="4">
        <f>IF(E241="Car/Van",IF(H241&lt;=10000,F241*0.45,IF(H241-F241&gt;=10000,F241*0.25,(10000-(H241-F241))*0.45 + (F241-(10000-(H241-F241)))*0.25))),IF(E241="Motorcycle",F241*0.24,IF(E241="Bicycle",F241*0.20,0)))</f>
        <v/>
      </c>
      <c r="K241" s="4" t="n"/>
      <c r="L241" s="4">
        <f>MAX(0,J241-K241)</f>
        <v/>
      </c>
    </row>
    <row r="242">
      <c r="A242" s="2" t="n"/>
      <c r="F242" s="3" t="n"/>
      <c r="G242" t="n">
        <v>241</v>
      </c>
      <c r="H242">
        <f>SUMIFS(F:F,E:E,"Car/Van",A:A,"&gt;="&amp;Summary!$C$4,A:A,"&lt;="&amp;Summary!$C$5,G:G,"&lt;="&amp;G242)</f>
        <v/>
      </c>
      <c r="I242">
        <f>IF(E242="Car/Van",IF(H242&lt;=10000,0.45,0.25),IF(E242="Motorcycle",0.24,IF(E242="Bicycle",0.20,0)))</f>
        <v/>
      </c>
      <c r="J242" s="4">
        <f>IF(E242="Car/Van",IF(H242&lt;=10000,F242*0.45,IF(H242-F242&gt;=10000,F242*0.25,(10000-(H242-F242))*0.45 + (F242-(10000-(H242-F242)))*0.25))),IF(E242="Motorcycle",F242*0.24,IF(E242="Bicycle",F242*0.20,0)))</f>
        <v/>
      </c>
      <c r="K242" s="4" t="n"/>
      <c r="L242" s="4">
        <f>MAX(0,J242-K242)</f>
        <v/>
      </c>
    </row>
    <row r="243">
      <c r="A243" s="2" t="n"/>
      <c r="F243" s="3" t="n"/>
      <c r="G243" t="n">
        <v>242</v>
      </c>
      <c r="H243">
        <f>SUMIFS(F:F,E:E,"Car/Van",A:A,"&gt;="&amp;Summary!$C$4,A:A,"&lt;="&amp;Summary!$C$5,G:G,"&lt;="&amp;G243)</f>
        <v/>
      </c>
      <c r="I243">
        <f>IF(E243="Car/Van",IF(H243&lt;=10000,0.45,0.25),IF(E243="Motorcycle",0.24,IF(E243="Bicycle",0.20,0)))</f>
        <v/>
      </c>
      <c r="J243" s="4">
        <f>IF(E243="Car/Van",IF(H243&lt;=10000,F243*0.45,IF(H243-F243&gt;=10000,F243*0.25,(10000-(H243-F243))*0.45 + (F243-(10000-(H243-F243)))*0.25))),IF(E243="Motorcycle",F243*0.24,IF(E243="Bicycle",F243*0.20,0)))</f>
        <v/>
      </c>
      <c r="K243" s="4" t="n"/>
      <c r="L243" s="4">
        <f>MAX(0,J243-K243)</f>
        <v/>
      </c>
    </row>
    <row r="244">
      <c r="A244" s="2" t="n"/>
      <c r="F244" s="3" t="n"/>
      <c r="G244" t="n">
        <v>243</v>
      </c>
      <c r="H244">
        <f>SUMIFS(F:F,E:E,"Car/Van",A:A,"&gt;="&amp;Summary!$C$4,A:A,"&lt;="&amp;Summary!$C$5,G:G,"&lt;="&amp;G244)</f>
        <v/>
      </c>
      <c r="I244">
        <f>IF(E244="Car/Van",IF(H244&lt;=10000,0.45,0.25),IF(E244="Motorcycle",0.24,IF(E244="Bicycle",0.20,0)))</f>
        <v/>
      </c>
      <c r="J244" s="4">
        <f>IF(E244="Car/Van",IF(H244&lt;=10000,F244*0.45,IF(H244-F244&gt;=10000,F244*0.25,(10000-(H244-F244))*0.45 + (F244-(10000-(H244-F244)))*0.25))),IF(E244="Motorcycle",F244*0.24,IF(E244="Bicycle",F244*0.20,0)))</f>
        <v/>
      </c>
      <c r="K244" s="4" t="n"/>
      <c r="L244" s="4">
        <f>MAX(0,J244-K244)</f>
        <v/>
      </c>
    </row>
    <row r="245">
      <c r="A245" s="2" t="n"/>
      <c r="F245" s="3" t="n"/>
      <c r="G245" t="n">
        <v>244</v>
      </c>
      <c r="H245">
        <f>SUMIFS(F:F,E:E,"Car/Van",A:A,"&gt;="&amp;Summary!$C$4,A:A,"&lt;="&amp;Summary!$C$5,G:G,"&lt;="&amp;G245)</f>
        <v/>
      </c>
      <c r="I245">
        <f>IF(E245="Car/Van",IF(H245&lt;=10000,0.45,0.25),IF(E245="Motorcycle",0.24,IF(E245="Bicycle",0.20,0)))</f>
        <v/>
      </c>
      <c r="J245" s="4">
        <f>IF(E245="Car/Van",IF(H245&lt;=10000,F245*0.45,IF(H245-F245&gt;=10000,F245*0.25,(10000-(H245-F245))*0.45 + (F245-(10000-(H245-F245)))*0.25))),IF(E245="Motorcycle",F245*0.24,IF(E245="Bicycle",F245*0.20,0)))</f>
        <v/>
      </c>
      <c r="K245" s="4" t="n"/>
      <c r="L245" s="4">
        <f>MAX(0,J245-K245)</f>
        <v/>
      </c>
    </row>
    <row r="246">
      <c r="A246" s="2" t="n"/>
      <c r="F246" s="3" t="n"/>
      <c r="G246" t="n">
        <v>245</v>
      </c>
      <c r="H246">
        <f>SUMIFS(F:F,E:E,"Car/Van",A:A,"&gt;="&amp;Summary!$C$4,A:A,"&lt;="&amp;Summary!$C$5,G:G,"&lt;="&amp;G246)</f>
        <v/>
      </c>
      <c r="I246">
        <f>IF(E246="Car/Van",IF(H246&lt;=10000,0.45,0.25),IF(E246="Motorcycle",0.24,IF(E246="Bicycle",0.20,0)))</f>
        <v/>
      </c>
      <c r="J246" s="4">
        <f>IF(E246="Car/Van",IF(H246&lt;=10000,F246*0.45,IF(H246-F246&gt;=10000,F246*0.25,(10000-(H246-F246))*0.45 + (F246-(10000-(H246-F246)))*0.25))),IF(E246="Motorcycle",F246*0.24,IF(E246="Bicycle",F246*0.20,0)))</f>
        <v/>
      </c>
      <c r="K246" s="4" t="n"/>
      <c r="L246" s="4">
        <f>MAX(0,J246-K246)</f>
        <v/>
      </c>
    </row>
    <row r="247">
      <c r="A247" s="2" t="n"/>
      <c r="F247" s="3" t="n"/>
      <c r="G247" t="n">
        <v>246</v>
      </c>
      <c r="H247">
        <f>SUMIFS(F:F,E:E,"Car/Van",A:A,"&gt;="&amp;Summary!$C$4,A:A,"&lt;="&amp;Summary!$C$5,G:G,"&lt;="&amp;G247)</f>
        <v/>
      </c>
      <c r="I247">
        <f>IF(E247="Car/Van",IF(H247&lt;=10000,0.45,0.25),IF(E247="Motorcycle",0.24,IF(E247="Bicycle",0.20,0)))</f>
        <v/>
      </c>
      <c r="J247" s="4">
        <f>IF(E247="Car/Van",IF(H247&lt;=10000,F247*0.45,IF(H247-F247&gt;=10000,F247*0.25,(10000-(H247-F247))*0.45 + (F247-(10000-(H247-F247)))*0.25))),IF(E247="Motorcycle",F247*0.24,IF(E247="Bicycle",F247*0.20,0)))</f>
        <v/>
      </c>
      <c r="K247" s="4" t="n"/>
      <c r="L247" s="4">
        <f>MAX(0,J247-K247)</f>
        <v/>
      </c>
    </row>
    <row r="248">
      <c r="A248" s="2" t="n"/>
      <c r="F248" s="3" t="n"/>
      <c r="G248" t="n">
        <v>247</v>
      </c>
      <c r="H248">
        <f>SUMIFS(F:F,E:E,"Car/Van",A:A,"&gt;="&amp;Summary!$C$4,A:A,"&lt;="&amp;Summary!$C$5,G:G,"&lt;="&amp;G248)</f>
        <v/>
      </c>
      <c r="I248">
        <f>IF(E248="Car/Van",IF(H248&lt;=10000,0.45,0.25),IF(E248="Motorcycle",0.24,IF(E248="Bicycle",0.20,0)))</f>
        <v/>
      </c>
      <c r="J248" s="4">
        <f>IF(E248="Car/Van",IF(H248&lt;=10000,F248*0.45,IF(H248-F248&gt;=10000,F248*0.25,(10000-(H248-F248))*0.45 + (F248-(10000-(H248-F248)))*0.25))),IF(E248="Motorcycle",F248*0.24,IF(E248="Bicycle",F248*0.20,0)))</f>
        <v/>
      </c>
      <c r="K248" s="4" t="n"/>
      <c r="L248" s="4">
        <f>MAX(0,J248-K248)</f>
        <v/>
      </c>
    </row>
    <row r="249">
      <c r="A249" s="2" t="n"/>
      <c r="F249" s="3" t="n"/>
      <c r="G249" t="n">
        <v>248</v>
      </c>
      <c r="H249">
        <f>SUMIFS(F:F,E:E,"Car/Van",A:A,"&gt;="&amp;Summary!$C$4,A:A,"&lt;="&amp;Summary!$C$5,G:G,"&lt;="&amp;G249)</f>
        <v/>
      </c>
      <c r="I249">
        <f>IF(E249="Car/Van",IF(H249&lt;=10000,0.45,0.25),IF(E249="Motorcycle",0.24,IF(E249="Bicycle",0.20,0)))</f>
        <v/>
      </c>
      <c r="J249" s="4">
        <f>IF(E249="Car/Van",IF(H249&lt;=10000,F249*0.45,IF(H249-F249&gt;=10000,F249*0.25,(10000-(H249-F249))*0.45 + (F249-(10000-(H249-F249)))*0.25))),IF(E249="Motorcycle",F249*0.24,IF(E249="Bicycle",F249*0.20,0)))</f>
        <v/>
      </c>
      <c r="K249" s="4" t="n"/>
      <c r="L249" s="4">
        <f>MAX(0,J249-K249)</f>
        <v/>
      </c>
    </row>
    <row r="250">
      <c r="A250" s="2" t="n"/>
      <c r="F250" s="3" t="n"/>
      <c r="G250" t="n">
        <v>249</v>
      </c>
      <c r="H250">
        <f>SUMIFS(F:F,E:E,"Car/Van",A:A,"&gt;="&amp;Summary!$C$4,A:A,"&lt;="&amp;Summary!$C$5,G:G,"&lt;="&amp;G250)</f>
        <v/>
      </c>
      <c r="I250">
        <f>IF(E250="Car/Van",IF(H250&lt;=10000,0.45,0.25),IF(E250="Motorcycle",0.24,IF(E250="Bicycle",0.20,0)))</f>
        <v/>
      </c>
      <c r="J250" s="4">
        <f>IF(E250="Car/Van",IF(H250&lt;=10000,F250*0.45,IF(H250-F250&gt;=10000,F250*0.25,(10000-(H250-F250))*0.45 + (F250-(10000-(H250-F250)))*0.25))),IF(E250="Motorcycle",F250*0.24,IF(E250="Bicycle",F250*0.20,0)))</f>
        <v/>
      </c>
      <c r="K250" s="4" t="n"/>
      <c r="L250" s="4">
        <f>MAX(0,J250-K250)</f>
        <v/>
      </c>
    </row>
    <row r="251">
      <c r="A251" s="2" t="n"/>
      <c r="F251" s="3" t="n"/>
      <c r="G251" t="n">
        <v>250</v>
      </c>
      <c r="H251">
        <f>SUMIFS(F:F,E:E,"Car/Van",A:A,"&gt;="&amp;Summary!$C$4,A:A,"&lt;="&amp;Summary!$C$5,G:G,"&lt;="&amp;G251)</f>
        <v/>
      </c>
      <c r="I251">
        <f>IF(E251="Car/Van",IF(H251&lt;=10000,0.45,0.25),IF(E251="Motorcycle",0.24,IF(E251="Bicycle",0.20,0)))</f>
        <v/>
      </c>
      <c r="J251" s="4">
        <f>IF(E251="Car/Van",IF(H251&lt;=10000,F251*0.45,IF(H251-F251&gt;=10000,F251*0.25,(10000-(H251-F251))*0.45 + (F251-(10000-(H251-F251)))*0.25))),IF(E251="Motorcycle",F251*0.24,IF(E251="Bicycle",F251*0.20,0)))</f>
        <v/>
      </c>
      <c r="K251" s="4" t="n"/>
      <c r="L251" s="4">
        <f>MAX(0,J251-K251)</f>
        <v/>
      </c>
    </row>
    <row r="252">
      <c r="A252" s="2" t="n"/>
      <c r="F252" s="3" t="n"/>
      <c r="G252" t="n">
        <v>251</v>
      </c>
      <c r="H252">
        <f>SUMIFS(F:F,E:E,"Car/Van",A:A,"&gt;="&amp;Summary!$C$4,A:A,"&lt;="&amp;Summary!$C$5,G:G,"&lt;="&amp;G252)</f>
        <v/>
      </c>
      <c r="I252">
        <f>IF(E252="Car/Van",IF(H252&lt;=10000,0.45,0.25),IF(E252="Motorcycle",0.24,IF(E252="Bicycle",0.20,0)))</f>
        <v/>
      </c>
      <c r="J252" s="4">
        <f>IF(E252="Car/Van",IF(H252&lt;=10000,F252*0.45,IF(H252-F252&gt;=10000,F252*0.25,(10000-(H252-F252))*0.45 + (F252-(10000-(H252-F252)))*0.25))),IF(E252="Motorcycle",F252*0.24,IF(E252="Bicycle",F252*0.20,0)))</f>
        <v/>
      </c>
      <c r="K252" s="4" t="n"/>
      <c r="L252" s="4">
        <f>MAX(0,J252-K252)</f>
        <v/>
      </c>
    </row>
    <row r="253">
      <c r="A253" s="2" t="n"/>
      <c r="F253" s="3" t="n"/>
      <c r="G253" t="n">
        <v>252</v>
      </c>
      <c r="H253">
        <f>SUMIFS(F:F,E:E,"Car/Van",A:A,"&gt;="&amp;Summary!$C$4,A:A,"&lt;="&amp;Summary!$C$5,G:G,"&lt;="&amp;G253)</f>
        <v/>
      </c>
      <c r="I253">
        <f>IF(E253="Car/Van",IF(H253&lt;=10000,0.45,0.25),IF(E253="Motorcycle",0.24,IF(E253="Bicycle",0.20,0)))</f>
        <v/>
      </c>
      <c r="J253" s="4">
        <f>IF(E253="Car/Van",IF(H253&lt;=10000,F253*0.45,IF(H253-F253&gt;=10000,F253*0.25,(10000-(H253-F253))*0.45 + (F253-(10000-(H253-F253)))*0.25))),IF(E253="Motorcycle",F253*0.24,IF(E253="Bicycle",F253*0.20,0)))</f>
        <v/>
      </c>
      <c r="K253" s="4" t="n"/>
      <c r="L253" s="4">
        <f>MAX(0,J253-K253)</f>
        <v/>
      </c>
    </row>
    <row r="254">
      <c r="A254" s="2" t="n"/>
      <c r="F254" s="3" t="n"/>
      <c r="G254" t="n">
        <v>253</v>
      </c>
      <c r="H254">
        <f>SUMIFS(F:F,E:E,"Car/Van",A:A,"&gt;="&amp;Summary!$C$4,A:A,"&lt;="&amp;Summary!$C$5,G:G,"&lt;="&amp;G254)</f>
        <v/>
      </c>
      <c r="I254">
        <f>IF(E254="Car/Van",IF(H254&lt;=10000,0.45,0.25),IF(E254="Motorcycle",0.24,IF(E254="Bicycle",0.20,0)))</f>
        <v/>
      </c>
      <c r="J254" s="4">
        <f>IF(E254="Car/Van",IF(H254&lt;=10000,F254*0.45,IF(H254-F254&gt;=10000,F254*0.25,(10000-(H254-F254))*0.45 + (F254-(10000-(H254-F254)))*0.25))),IF(E254="Motorcycle",F254*0.24,IF(E254="Bicycle",F254*0.20,0)))</f>
        <v/>
      </c>
      <c r="K254" s="4" t="n"/>
      <c r="L254" s="4">
        <f>MAX(0,J254-K254)</f>
        <v/>
      </c>
    </row>
    <row r="255">
      <c r="A255" s="2" t="n"/>
      <c r="F255" s="3" t="n"/>
      <c r="G255" t="n">
        <v>254</v>
      </c>
      <c r="H255">
        <f>SUMIFS(F:F,E:E,"Car/Van",A:A,"&gt;="&amp;Summary!$C$4,A:A,"&lt;="&amp;Summary!$C$5,G:G,"&lt;="&amp;G255)</f>
        <v/>
      </c>
      <c r="I255">
        <f>IF(E255="Car/Van",IF(H255&lt;=10000,0.45,0.25),IF(E255="Motorcycle",0.24,IF(E255="Bicycle",0.20,0)))</f>
        <v/>
      </c>
      <c r="J255" s="4">
        <f>IF(E255="Car/Van",IF(H255&lt;=10000,F255*0.45,IF(H255-F255&gt;=10000,F255*0.25,(10000-(H255-F255))*0.45 + (F255-(10000-(H255-F255)))*0.25))),IF(E255="Motorcycle",F255*0.24,IF(E255="Bicycle",F255*0.20,0)))</f>
        <v/>
      </c>
      <c r="K255" s="4" t="n"/>
      <c r="L255" s="4">
        <f>MAX(0,J255-K255)</f>
        <v/>
      </c>
    </row>
    <row r="256">
      <c r="A256" s="2" t="n"/>
      <c r="F256" s="3" t="n"/>
      <c r="G256" t="n">
        <v>255</v>
      </c>
      <c r="H256">
        <f>SUMIFS(F:F,E:E,"Car/Van",A:A,"&gt;="&amp;Summary!$C$4,A:A,"&lt;="&amp;Summary!$C$5,G:G,"&lt;="&amp;G256)</f>
        <v/>
      </c>
      <c r="I256">
        <f>IF(E256="Car/Van",IF(H256&lt;=10000,0.45,0.25),IF(E256="Motorcycle",0.24,IF(E256="Bicycle",0.20,0)))</f>
        <v/>
      </c>
      <c r="J256" s="4">
        <f>IF(E256="Car/Van",IF(H256&lt;=10000,F256*0.45,IF(H256-F256&gt;=10000,F256*0.25,(10000-(H256-F256))*0.45 + (F256-(10000-(H256-F256)))*0.25))),IF(E256="Motorcycle",F256*0.24,IF(E256="Bicycle",F256*0.20,0)))</f>
        <v/>
      </c>
      <c r="K256" s="4" t="n"/>
      <c r="L256" s="4">
        <f>MAX(0,J256-K256)</f>
        <v/>
      </c>
    </row>
    <row r="257">
      <c r="A257" s="2" t="n"/>
      <c r="F257" s="3" t="n"/>
      <c r="G257" t="n">
        <v>256</v>
      </c>
      <c r="H257">
        <f>SUMIFS(F:F,E:E,"Car/Van",A:A,"&gt;="&amp;Summary!$C$4,A:A,"&lt;="&amp;Summary!$C$5,G:G,"&lt;="&amp;G257)</f>
        <v/>
      </c>
      <c r="I257">
        <f>IF(E257="Car/Van",IF(H257&lt;=10000,0.45,0.25),IF(E257="Motorcycle",0.24,IF(E257="Bicycle",0.20,0)))</f>
        <v/>
      </c>
      <c r="J257" s="4">
        <f>IF(E257="Car/Van",IF(H257&lt;=10000,F257*0.45,IF(H257-F257&gt;=10000,F257*0.25,(10000-(H257-F257))*0.45 + (F257-(10000-(H257-F257)))*0.25))),IF(E257="Motorcycle",F257*0.24,IF(E257="Bicycle",F257*0.20,0)))</f>
        <v/>
      </c>
      <c r="K257" s="4" t="n"/>
      <c r="L257" s="4">
        <f>MAX(0,J257-K257)</f>
        <v/>
      </c>
    </row>
    <row r="258">
      <c r="A258" s="2" t="n"/>
      <c r="F258" s="3" t="n"/>
      <c r="G258" t="n">
        <v>257</v>
      </c>
      <c r="H258">
        <f>SUMIFS(F:F,E:E,"Car/Van",A:A,"&gt;="&amp;Summary!$C$4,A:A,"&lt;="&amp;Summary!$C$5,G:G,"&lt;="&amp;G258)</f>
        <v/>
      </c>
      <c r="I258">
        <f>IF(E258="Car/Van",IF(H258&lt;=10000,0.45,0.25),IF(E258="Motorcycle",0.24,IF(E258="Bicycle",0.20,0)))</f>
        <v/>
      </c>
      <c r="J258" s="4">
        <f>IF(E258="Car/Van",IF(H258&lt;=10000,F258*0.45,IF(H258-F258&gt;=10000,F258*0.25,(10000-(H258-F258))*0.45 + (F258-(10000-(H258-F258)))*0.25))),IF(E258="Motorcycle",F258*0.24,IF(E258="Bicycle",F258*0.20,0)))</f>
        <v/>
      </c>
      <c r="K258" s="4" t="n"/>
      <c r="L258" s="4">
        <f>MAX(0,J258-K258)</f>
        <v/>
      </c>
    </row>
    <row r="259">
      <c r="A259" s="2" t="n"/>
      <c r="F259" s="3" t="n"/>
      <c r="G259" t="n">
        <v>258</v>
      </c>
      <c r="H259">
        <f>SUMIFS(F:F,E:E,"Car/Van",A:A,"&gt;="&amp;Summary!$C$4,A:A,"&lt;="&amp;Summary!$C$5,G:G,"&lt;="&amp;G259)</f>
        <v/>
      </c>
      <c r="I259">
        <f>IF(E259="Car/Van",IF(H259&lt;=10000,0.45,0.25),IF(E259="Motorcycle",0.24,IF(E259="Bicycle",0.20,0)))</f>
        <v/>
      </c>
      <c r="J259" s="4">
        <f>IF(E259="Car/Van",IF(H259&lt;=10000,F259*0.45,IF(H259-F259&gt;=10000,F259*0.25,(10000-(H259-F259))*0.45 + (F259-(10000-(H259-F259)))*0.25))),IF(E259="Motorcycle",F259*0.24,IF(E259="Bicycle",F259*0.20,0)))</f>
        <v/>
      </c>
      <c r="K259" s="4" t="n"/>
      <c r="L259" s="4">
        <f>MAX(0,J259-K259)</f>
        <v/>
      </c>
    </row>
    <row r="260">
      <c r="A260" s="2" t="n"/>
      <c r="F260" s="3" t="n"/>
      <c r="G260" t="n">
        <v>259</v>
      </c>
      <c r="H260">
        <f>SUMIFS(F:F,E:E,"Car/Van",A:A,"&gt;="&amp;Summary!$C$4,A:A,"&lt;="&amp;Summary!$C$5,G:G,"&lt;="&amp;G260)</f>
        <v/>
      </c>
      <c r="I260">
        <f>IF(E260="Car/Van",IF(H260&lt;=10000,0.45,0.25),IF(E260="Motorcycle",0.24,IF(E260="Bicycle",0.20,0)))</f>
        <v/>
      </c>
      <c r="J260" s="4">
        <f>IF(E260="Car/Van",IF(H260&lt;=10000,F260*0.45,IF(H260-F260&gt;=10000,F260*0.25,(10000-(H260-F260))*0.45 + (F260-(10000-(H260-F260)))*0.25))),IF(E260="Motorcycle",F260*0.24,IF(E260="Bicycle",F260*0.20,0)))</f>
        <v/>
      </c>
      <c r="K260" s="4" t="n"/>
      <c r="L260" s="4">
        <f>MAX(0,J260-K260)</f>
        <v/>
      </c>
    </row>
    <row r="261">
      <c r="A261" s="2" t="n"/>
      <c r="F261" s="3" t="n"/>
      <c r="G261" t="n">
        <v>260</v>
      </c>
      <c r="H261">
        <f>SUMIFS(F:F,E:E,"Car/Van",A:A,"&gt;="&amp;Summary!$C$4,A:A,"&lt;="&amp;Summary!$C$5,G:G,"&lt;="&amp;G261)</f>
        <v/>
      </c>
      <c r="I261">
        <f>IF(E261="Car/Van",IF(H261&lt;=10000,0.45,0.25),IF(E261="Motorcycle",0.24,IF(E261="Bicycle",0.20,0)))</f>
        <v/>
      </c>
      <c r="J261" s="4">
        <f>IF(E261="Car/Van",IF(H261&lt;=10000,F261*0.45,IF(H261-F261&gt;=10000,F261*0.25,(10000-(H261-F261))*0.45 + (F261-(10000-(H261-F261)))*0.25))),IF(E261="Motorcycle",F261*0.24,IF(E261="Bicycle",F261*0.20,0)))</f>
        <v/>
      </c>
      <c r="K261" s="4" t="n"/>
      <c r="L261" s="4">
        <f>MAX(0,J261-K261)</f>
        <v/>
      </c>
    </row>
    <row r="262">
      <c r="A262" s="2" t="n"/>
      <c r="F262" s="3" t="n"/>
      <c r="G262" t="n">
        <v>261</v>
      </c>
      <c r="H262">
        <f>SUMIFS(F:F,E:E,"Car/Van",A:A,"&gt;="&amp;Summary!$C$4,A:A,"&lt;="&amp;Summary!$C$5,G:G,"&lt;="&amp;G262)</f>
        <v/>
      </c>
      <c r="I262">
        <f>IF(E262="Car/Van",IF(H262&lt;=10000,0.45,0.25),IF(E262="Motorcycle",0.24,IF(E262="Bicycle",0.20,0)))</f>
        <v/>
      </c>
      <c r="J262" s="4">
        <f>IF(E262="Car/Van",IF(H262&lt;=10000,F262*0.45,IF(H262-F262&gt;=10000,F262*0.25,(10000-(H262-F262))*0.45 + (F262-(10000-(H262-F262)))*0.25))),IF(E262="Motorcycle",F262*0.24,IF(E262="Bicycle",F262*0.20,0)))</f>
        <v/>
      </c>
      <c r="K262" s="4" t="n"/>
      <c r="L262" s="4">
        <f>MAX(0,J262-K262)</f>
        <v/>
      </c>
    </row>
    <row r="263">
      <c r="A263" s="2" t="n"/>
      <c r="F263" s="3" t="n"/>
      <c r="G263" t="n">
        <v>262</v>
      </c>
      <c r="H263">
        <f>SUMIFS(F:F,E:E,"Car/Van",A:A,"&gt;="&amp;Summary!$C$4,A:A,"&lt;="&amp;Summary!$C$5,G:G,"&lt;="&amp;G263)</f>
        <v/>
      </c>
      <c r="I263">
        <f>IF(E263="Car/Van",IF(H263&lt;=10000,0.45,0.25),IF(E263="Motorcycle",0.24,IF(E263="Bicycle",0.20,0)))</f>
        <v/>
      </c>
      <c r="J263" s="4">
        <f>IF(E263="Car/Van",IF(H263&lt;=10000,F263*0.45,IF(H263-F263&gt;=10000,F263*0.25,(10000-(H263-F263))*0.45 + (F263-(10000-(H263-F263)))*0.25))),IF(E263="Motorcycle",F263*0.24,IF(E263="Bicycle",F263*0.20,0)))</f>
        <v/>
      </c>
      <c r="K263" s="4" t="n"/>
      <c r="L263" s="4">
        <f>MAX(0,J263-K263)</f>
        <v/>
      </c>
    </row>
    <row r="264">
      <c r="A264" s="2" t="n"/>
      <c r="F264" s="3" t="n"/>
      <c r="G264" t="n">
        <v>263</v>
      </c>
      <c r="H264">
        <f>SUMIFS(F:F,E:E,"Car/Van",A:A,"&gt;="&amp;Summary!$C$4,A:A,"&lt;="&amp;Summary!$C$5,G:G,"&lt;="&amp;G264)</f>
        <v/>
      </c>
      <c r="I264">
        <f>IF(E264="Car/Van",IF(H264&lt;=10000,0.45,0.25),IF(E264="Motorcycle",0.24,IF(E264="Bicycle",0.20,0)))</f>
        <v/>
      </c>
      <c r="J264" s="4">
        <f>IF(E264="Car/Van",IF(H264&lt;=10000,F264*0.45,IF(H264-F264&gt;=10000,F264*0.25,(10000-(H264-F264))*0.45 + (F264-(10000-(H264-F264)))*0.25))),IF(E264="Motorcycle",F264*0.24,IF(E264="Bicycle",F264*0.20,0)))</f>
        <v/>
      </c>
      <c r="K264" s="4" t="n"/>
      <c r="L264" s="4">
        <f>MAX(0,J264-K264)</f>
        <v/>
      </c>
    </row>
    <row r="265">
      <c r="A265" s="2" t="n"/>
      <c r="F265" s="3" t="n"/>
      <c r="G265" t="n">
        <v>264</v>
      </c>
      <c r="H265">
        <f>SUMIFS(F:F,E:E,"Car/Van",A:A,"&gt;="&amp;Summary!$C$4,A:A,"&lt;="&amp;Summary!$C$5,G:G,"&lt;="&amp;G265)</f>
        <v/>
      </c>
      <c r="I265">
        <f>IF(E265="Car/Van",IF(H265&lt;=10000,0.45,0.25),IF(E265="Motorcycle",0.24,IF(E265="Bicycle",0.20,0)))</f>
        <v/>
      </c>
      <c r="J265" s="4">
        <f>IF(E265="Car/Van",IF(H265&lt;=10000,F265*0.45,IF(H265-F265&gt;=10000,F265*0.25,(10000-(H265-F265))*0.45 + (F265-(10000-(H265-F265)))*0.25))),IF(E265="Motorcycle",F265*0.24,IF(E265="Bicycle",F265*0.20,0)))</f>
        <v/>
      </c>
      <c r="K265" s="4" t="n"/>
      <c r="L265" s="4">
        <f>MAX(0,J265-K265)</f>
        <v/>
      </c>
    </row>
    <row r="266">
      <c r="A266" s="2" t="n"/>
      <c r="F266" s="3" t="n"/>
      <c r="G266" t="n">
        <v>265</v>
      </c>
      <c r="H266">
        <f>SUMIFS(F:F,E:E,"Car/Van",A:A,"&gt;="&amp;Summary!$C$4,A:A,"&lt;="&amp;Summary!$C$5,G:G,"&lt;="&amp;G266)</f>
        <v/>
      </c>
      <c r="I266">
        <f>IF(E266="Car/Van",IF(H266&lt;=10000,0.45,0.25),IF(E266="Motorcycle",0.24,IF(E266="Bicycle",0.20,0)))</f>
        <v/>
      </c>
      <c r="J266" s="4">
        <f>IF(E266="Car/Van",IF(H266&lt;=10000,F266*0.45,IF(H266-F266&gt;=10000,F266*0.25,(10000-(H266-F266))*0.45 + (F266-(10000-(H266-F266)))*0.25))),IF(E266="Motorcycle",F266*0.24,IF(E266="Bicycle",F266*0.20,0)))</f>
        <v/>
      </c>
      <c r="K266" s="4" t="n"/>
      <c r="L266" s="4">
        <f>MAX(0,J266-K266)</f>
        <v/>
      </c>
    </row>
    <row r="267">
      <c r="A267" s="2" t="n"/>
      <c r="F267" s="3" t="n"/>
      <c r="G267" t="n">
        <v>266</v>
      </c>
      <c r="H267">
        <f>SUMIFS(F:F,E:E,"Car/Van",A:A,"&gt;="&amp;Summary!$C$4,A:A,"&lt;="&amp;Summary!$C$5,G:G,"&lt;="&amp;G267)</f>
        <v/>
      </c>
      <c r="I267">
        <f>IF(E267="Car/Van",IF(H267&lt;=10000,0.45,0.25),IF(E267="Motorcycle",0.24,IF(E267="Bicycle",0.20,0)))</f>
        <v/>
      </c>
      <c r="J267" s="4">
        <f>IF(E267="Car/Van",IF(H267&lt;=10000,F267*0.45,IF(H267-F267&gt;=10000,F267*0.25,(10000-(H267-F267))*0.45 + (F267-(10000-(H267-F267)))*0.25))),IF(E267="Motorcycle",F267*0.24,IF(E267="Bicycle",F267*0.20,0)))</f>
        <v/>
      </c>
      <c r="K267" s="4" t="n"/>
      <c r="L267" s="4">
        <f>MAX(0,J267-K267)</f>
        <v/>
      </c>
    </row>
    <row r="268">
      <c r="A268" s="2" t="n"/>
      <c r="F268" s="3" t="n"/>
      <c r="G268" t="n">
        <v>267</v>
      </c>
      <c r="H268">
        <f>SUMIFS(F:F,E:E,"Car/Van",A:A,"&gt;="&amp;Summary!$C$4,A:A,"&lt;="&amp;Summary!$C$5,G:G,"&lt;="&amp;G268)</f>
        <v/>
      </c>
      <c r="I268">
        <f>IF(E268="Car/Van",IF(H268&lt;=10000,0.45,0.25),IF(E268="Motorcycle",0.24,IF(E268="Bicycle",0.20,0)))</f>
        <v/>
      </c>
      <c r="J268" s="4">
        <f>IF(E268="Car/Van",IF(H268&lt;=10000,F268*0.45,IF(H268-F268&gt;=10000,F268*0.25,(10000-(H268-F268))*0.45 + (F268-(10000-(H268-F268)))*0.25))),IF(E268="Motorcycle",F268*0.24,IF(E268="Bicycle",F268*0.20,0)))</f>
        <v/>
      </c>
      <c r="K268" s="4" t="n"/>
      <c r="L268" s="4">
        <f>MAX(0,J268-K268)</f>
        <v/>
      </c>
    </row>
    <row r="269">
      <c r="A269" s="2" t="n"/>
      <c r="F269" s="3" t="n"/>
      <c r="G269" t="n">
        <v>268</v>
      </c>
      <c r="H269">
        <f>SUMIFS(F:F,E:E,"Car/Van",A:A,"&gt;="&amp;Summary!$C$4,A:A,"&lt;="&amp;Summary!$C$5,G:G,"&lt;="&amp;G269)</f>
        <v/>
      </c>
      <c r="I269">
        <f>IF(E269="Car/Van",IF(H269&lt;=10000,0.45,0.25),IF(E269="Motorcycle",0.24,IF(E269="Bicycle",0.20,0)))</f>
        <v/>
      </c>
      <c r="J269" s="4">
        <f>IF(E269="Car/Van",IF(H269&lt;=10000,F269*0.45,IF(H269-F269&gt;=10000,F269*0.25,(10000-(H269-F269))*0.45 + (F269-(10000-(H269-F269)))*0.25))),IF(E269="Motorcycle",F269*0.24,IF(E269="Bicycle",F269*0.20,0)))</f>
        <v/>
      </c>
      <c r="K269" s="4" t="n"/>
      <c r="L269" s="4">
        <f>MAX(0,J269-K269)</f>
        <v/>
      </c>
    </row>
    <row r="270">
      <c r="A270" s="2" t="n"/>
      <c r="F270" s="3" t="n"/>
      <c r="G270" t="n">
        <v>269</v>
      </c>
      <c r="H270">
        <f>SUMIFS(F:F,E:E,"Car/Van",A:A,"&gt;="&amp;Summary!$C$4,A:A,"&lt;="&amp;Summary!$C$5,G:G,"&lt;="&amp;G270)</f>
        <v/>
      </c>
      <c r="I270">
        <f>IF(E270="Car/Van",IF(H270&lt;=10000,0.45,0.25),IF(E270="Motorcycle",0.24,IF(E270="Bicycle",0.20,0)))</f>
        <v/>
      </c>
      <c r="J270" s="4">
        <f>IF(E270="Car/Van",IF(H270&lt;=10000,F270*0.45,IF(H270-F270&gt;=10000,F270*0.25,(10000-(H270-F270))*0.45 + (F270-(10000-(H270-F270)))*0.25))),IF(E270="Motorcycle",F270*0.24,IF(E270="Bicycle",F270*0.20,0)))</f>
        <v/>
      </c>
      <c r="K270" s="4" t="n"/>
      <c r="L270" s="4">
        <f>MAX(0,J270-K270)</f>
        <v/>
      </c>
    </row>
    <row r="271">
      <c r="A271" s="2" t="n"/>
      <c r="F271" s="3" t="n"/>
      <c r="G271" t="n">
        <v>270</v>
      </c>
      <c r="H271">
        <f>SUMIFS(F:F,E:E,"Car/Van",A:A,"&gt;="&amp;Summary!$C$4,A:A,"&lt;="&amp;Summary!$C$5,G:G,"&lt;="&amp;G271)</f>
        <v/>
      </c>
      <c r="I271">
        <f>IF(E271="Car/Van",IF(H271&lt;=10000,0.45,0.25),IF(E271="Motorcycle",0.24,IF(E271="Bicycle",0.20,0)))</f>
        <v/>
      </c>
      <c r="J271" s="4">
        <f>IF(E271="Car/Van",IF(H271&lt;=10000,F271*0.45,IF(H271-F271&gt;=10000,F271*0.25,(10000-(H271-F271))*0.45 + (F271-(10000-(H271-F271)))*0.25))),IF(E271="Motorcycle",F271*0.24,IF(E271="Bicycle",F271*0.20,0)))</f>
        <v/>
      </c>
      <c r="K271" s="4" t="n"/>
      <c r="L271" s="4">
        <f>MAX(0,J271-K271)</f>
        <v/>
      </c>
    </row>
    <row r="272">
      <c r="A272" s="2" t="n"/>
      <c r="F272" s="3" t="n"/>
      <c r="G272" t="n">
        <v>271</v>
      </c>
      <c r="H272">
        <f>SUMIFS(F:F,E:E,"Car/Van",A:A,"&gt;="&amp;Summary!$C$4,A:A,"&lt;="&amp;Summary!$C$5,G:G,"&lt;="&amp;G272)</f>
        <v/>
      </c>
      <c r="I272">
        <f>IF(E272="Car/Van",IF(H272&lt;=10000,0.45,0.25),IF(E272="Motorcycle",0.24,IF(E272="Bicycle",0.20,0)))</f>
        <v/>
      </c>
      <c r="J272" s="4">
        <f>IF(E272="Car/Van",IF(H272&lt;=10000,F272*0.45,IF(H272-F272&gt;=10000,F272*0.25,(10000-(H272-F272))*0.45 + (F272-(10000-(H272-F272)))*0.25))),IF(E272="Motorcycle",F272*0.24,IF(E272="Bicycle",F272*0.20,0)))</f>
        <v/>
      </c>
      <c r="K272" s="4" t="n"/>
      <c r="L272" s="4">
        <f>MAX(0,J272-K272)</f>
        <v/>
      </c>
    </row>
    <row r="273">
      <c r="A273" s="2" t="n"/>
      <c r="F273" s="3" t="n"/>
      <c r="G273" t="n">
        <v>272</v>
      </c>
      <c r="H273">
        <f>SUMIFS(F:F,E:E,"Car/Van",A:A,"&gt;="&amp;Summary!$C$4,A:A,"&lt;="&amp;Summary!$C$5,G:G,"&lt;="&amp;G273)</f>
        <v/>
      </c>
      <c r="I273">
        <f>IF(E273="Car/Van",IF(H273&lt;=10000,0.45,0.25),IF(E273="Motorcycle",0.24,IF(E273="Bicycle",0.20,0)))</f>
        <v/>
      </c>
      <c r="J273" s="4">
        <f>IF(E273="Car/Van",IF(H273&lt;=10000,F273*0.45,IF(H273-F273&gt;=10000,F273*0.25,(10000-(H273-F273))*0.45 + (F273-(10000-(H273-F273)))*0.25))),IF(E273="Motorcycle",F273*0.24,IF(E273="Bicycle",F273*0.20,0)))</f>
        <v/>
      </c>
      <c r="K273" s="4" t="n"/>
      <c r="L273" s="4">
        <f>MAX(0,J273-K273)</f>
        <v/>
      </c>
    </row>
    <row r="274">
      <c r="A274" s="2" t="n"/>
      <c r="F274" s="3" t="n"/>
      <c r="G274" t="n">
        <v>273</v>
      </c>
      <c r="H274">
        <f>SUMIFS(F:F,E:E,"Car/Van",A:A,"&gt;="&amp;Summary!$C$4,A:A,"&lt;="&amp;Summary!$C$5,G:G,"&lt;="&amp;G274)</f>
        <v/>
      </c>
      <c r="I274">
        <f>IF(E274="Car/Van",IF(H274&lt;=10000,0.45,0.25),IF(E274="Motorcycle",0.24,IF(E274="Bicycle",0.20,0)))</f>
        <v/>
      </c>
      <c r="J274" s="4">
        <f>IF(E274="Car/Van",IF(H274&lt;=10000,F274*0.45,IF(H274-F274&gt;=10000,F274*0.25,(10000-(H274-F274))*0.45 + (F274-(10000-(H274-F274)))*0.25))),IF(E274="Motorcycle",F274*0.24,IF(E274="Bicycle",F274*0.20,0)))</f>
        <v/>
      </c>
      <c r="K274" s="4" t="n"/>
      <c r="L274" s="4">
        <f>MAX(0,J274-K274)</f>
        <v/>
      </c>
    </row>
    <row r="275">
      <c r="A275" s="2" t="n"/>
      <c r="F275" s="3" t="n"/>
      <c r="G275" t="n">
        <v>274</v>
      </c>
      <c r="H275">
        <f>SUMIFS(F:F,E:E,"Car/Van",A:A,"&gt;="&amp;Summary!$C$4,A:A,"&lt;="&amp;Summary!$C$5,G:G,"&lt;="&amp;G275)</f>
        <v/>
      </c>
      <c r="I275">
        <f>IF(E275="Car/Van",IF(H275&lt;=10000,0.45,0.25),IF(E275="Motorcycle",0.24,IF(E275="Bicycle",0.20,0)))</f>
        <v/>
      </c>
      <c r="J275" s="4">
        <f>IF(E275="Car/Van",IF(H275&lt;=10000,F275*0.45,IF(H275-F275&gt;=10000,F275*0.25,(10000-(H275-F275))*0.45 + (F275-(10000-(H275-F275)))*0.25))),IF(E275="Motorcycle",F275*0.24,IF(E275="Bicycle",F275*0.20,0)))</f>
        <v/>
      </c>
      <c r="K275" s="4" t="n"/>
      <c r="L275" s="4">
        <f>MAX(0,J275-K275)</f>
        <v/>
      </c>
    </row>
    <row r="276">
      <c r="A276" s="2" t="n"/>
      <c r="F276" s="3" t="n"/>
      <c r="G276" t="n">
        <v>275</v>
      </c>
      <c r="H276">
        <f>SUMIFS(F:F,E:E,"Car/Van",A:A,"&gt;="&amp;Summary!$C$4,A:A,"&lt;="&amp;Summary!$C$5,G:G,"&lt;="&amp;G276)</f>
        <v/>
      </c>
      <c r="I276">
        <f>IF(E276="Car/Van",IF(H276&lt;=10000,0.45,0.25),IF(E276="Motorcycle",0.24,IF(E276="Bicycle",0.20,0)))</f>
        <v/>
      </c>
      <c r="J276" s="4">
        <f>IF(E276="Car/Van",IF(H276&lt;=10000,F276*0.45,IF(H276-F276&gt;=10000,F276*0.25,(10000-(H276-F276))*0.45 + (F276-(10000-(H276-F276)))*0.25))),IF(E276="Motorcycle",F276*0.24,IF(E276="Bicycle",F276*0.20,0)))</f>
        <v/>
      </c>
      <c r="K276" s="4" t="n"/>
      <c r="L276" s="4">
        <f>MAX(0,J276-K276)</f>
        <v/>
      </c>
    </row>
    <row r="277">
      <c r="A277" s="2" t="n"/>
      <c r="F277" s="3" t="n"/>
      <c r="G277" t="n">
        <v>276</v>
      </c>
      <c r="H277">
        <f>SUMIFS(F:F,E:E,"Car/Van",A:A,"&gt;="&amp;Summary!$C$4,A:A,"&lt;="&amp;Summary!$C$5,G:G,"&lt;="&amp;G277)</f>
        <v/>
      </c>
      <c r="I277">
        <f>IF(E277="Car/Van",IF(H277&lt;=10000,0.45,0.25),IF(E277="Motorcycle",0.24,IF(E277="Bicycle",0.20,0)))</f>
        <v/>
      </c>
      <c r="J277" s="4">
        <f>IF(E277="Car/Van",IF(H277&lt;=10000,F277*0.45,IF(H277-F277&gt;=10000,F277*0.25,(10000-(H277-F277))*0.45 + (F277-(10000-(H277-F277)))*0.25))),IF(E277="Motorcycle",F277*0.24,IF(E277="Bicycle",F277*0.20,0)))</f>
        <v/>
      </c>
      <c r="K277" s="4" t="n"/>
      <c r="L277" s="4">
        <f>MAX(0,J277-K277)</f>
        <v/>
      </c>
    </row>
    <row r="278">
      <c r="A278" s="2" t="n"/>
      <c r="F278" s="3" t="n"/>
      <c r="G278" t="n">
        <v>277</v>
      </c>
      <c r="H278">
        <f>SUMIFS(F:F,E:E,"Car/Van",A:A,"&gt;="&amp;Summary!$C$4,A:A,"&lt;="&amp;Summary!$C$5,G:G,"&lt;="&amp;G278)</f>
        <v/>
      </c>
      <c r="I278">
        <f>IF(E278="Car/Van",IF(H278&lt;=10000,0.45,0.25),IF(E278="Motorcycle",0.24,IF(E278="Bicycle",0.20,0)))</f>
        <v/>
      </c>
      <c r="J278" s="4">
        <f>IF(E278="Car/Van",IF(H278&lt;=10000,F278*0.45,IF(H278-F278&gt;=10000,F278*0.25,(10000-(H278-F278))*0.45 + (F278-(10000-(H278-F278)))*0.25))),IF(E278="Motorcycle",F278*0.24,IF(E278="Bicycle",F278*0.20,0)))</f>
        <v/>
      </c>
      <c r="K278" s="4" t="n"/>
      <c r="L278" s="4">
        <f>MAX(0,J278-K278)</f>
        <v/>
      </c>
    </row>
    <row r="279">
      <c r="A279" s="2" t="n"/>
      <c r="F279" s="3" t="n"/>
      <c r="G279" t="n">
        <v>278</v>
      </c>
      <c r="H279">
        <f>SUMIFS(F:F,E:E,"Car/Van",A:A,"&gt;="&amp;Summary!$C$4,A:A,"&lt;="&amp;Summary!$C$5,G:G,"&lt;="&amp;G279)</f>
        <v/>
      </c>
      <c r="I279">
        <f>IF(E279="Car/Van",IF(H279&lt;=10000,0.45,0.25),IF(E279="Motorcycle",0.24,IF(E279="Bicycle",0.20,0)))</f>
        <v/>
      </c>
      <c r="J279" s="4">
        <f>IF(E279="Car/Van",IF(H279&lt;=10000,F279*0.45,IF(H279-F279&gt;=10000,F279*0.25,(10000-(H279-F279))*0.45 + (F279-(10000-(H279-F279)))*0.25))),IF(E279="Motorcycle",F279*0.24,IF(E279="Bicycle",F279*0.20,0)))</f>
        <v/>
      </c>
      <c r="K279" s="4" t="n"/>
      <c r="L279" s="4">
        <f>MAX(0,J279-K279)</f>
        <v/>
      </c>
    </row>
    <row r="280">
      <c r="A280" s="2" t="n"/>
      <c r="F280" s="3" t="n"/>
      <c r="G280" t="n">
        <v>279</v>
      </c>
      <c r="H280">
        <f>SUMIFS(F:F,E:E,"Car/Van",A:A,"&gt;="&amp;Summary!$C$4,A:A,"&lt;="&amp;Summary!$C$5,G:G,"&lt;="&amp;G280)</f>
        <v/>
      </c>
      <c r="I280">
        <f>IF(E280="Car/Van",IF(H280&lt;=10000,0.45,0.25),IF(E280="Motorcycle",0.24,IF(E280="Bicycle",0.20,0)))</f>
        <v/>
      </c>
      <c r="J280" s="4">
        <f>IF(E280="Car/Van",IF(H280&lt;=10000,F280*0.45,IF(H280-F280&gt;=10000,F280*0.25,(10000-(H280-F280))*0.45 + (F280-(10000-(H280-F280)))*0.25))),IF(E280="Motorcycle",F280*0.24,IF(E280="Bicycle",F280*0.20,0)))</f>
        <v/>
      </c>
      <c r="K280" s="4" t="n"/>
      <c r="L280" s="4">
        <f>MAX(0,J280-K280)</f>
        <v/>
      </c>
    </row>
    <row r="281">
      <c r="A281" s="2" t="n"/>
      <c r="F281" s="3" t="n"/>
      <c r="G281" t="n">
        <v>280</v>
      </c>
      <c r="H281">
        <f>SUMIFS(F:F,E:E,"Car/Van",A:A,"&gt;="&amp;Summary!$C$4,A:A,"&lt;="&amp;Summary!$C$5,G:G,"&lt;="&amp;G281)</f>
        <v/>
      </c>
      <c r="I281">
        <f>IF(E281="Car/Van",IF(H281&lt;=10000,0.45,0.25),IF(E281="Motorcycle",0.24,IF(E281="Bicycle",0.20,0)))</f>
        <v/>
      </c>
      <c r="J281" s="4">
        <f>IF(E281="Car/Van",IF(H281&lt;=10000,F281*0.45,IF(H281-F281&gt;=10000,F281*0.25,(10000-(H281-F281))*0.45 + (F281-(10000-(H281-F281)))*0.25))),IF(E281="Motorcycle",F281*0.24,IF(E281="Bicycle",F281*0.20,0)))</f>
        <v/>
      </c>
      <c r="K281" s="4" t="n"/>
      <c r="L281" s="4">
        <f>MAX(0,J281-K281)</f>
        <v/>
      </c>
    </row>
    <row r="282">
      <c r="A282" s="2" t="n"/>
      <c r="F282" s="3" t="n"/>
      <c r="G282" t="n">
        <v>281</v>
      </c>
      <c r="H282">
        <f>SUMIFS(F:F,E:E,"Car/Van",A:A,"&gt;="&amp;Summary!$C$4,A:A,"&lt;="&amp;Summary!$C$5,G:G,"&lt;="&amp;G282)</f>
        <v/>
      </c>
      <c r="I282">
        <f>IF(E282="Car/Van",IF(H282&lt;=10000,0.45,0.25),IF(E282="Motorcycle",0.24,IF(E282="Bicycle",0.20,0)))</f>
        <v/>
      </c>
      <c r="J282" s="4">
        <f>IF(E282="Car/Van",IF(H282&lt;=10000,F282*0.45,IF(H282-F282&gt;=10000,F282*0.25,(10000-(H282-F282))*0.45 + (F282-(10000-(H282-F282)))*0.25))),IF(E282="Motorcycle",F282*0.24,IF(E282="Bicycle",F282*0.20,0)))</f>
        <v/>
      </c>
      <c r="K282" s="4" t="n"/>
      <c r="L282" s="4">
        <f>MAX(0,J282-K282)</f>
        <v/>
      </c>
    </row>
    <row r="283">
      <c r="A283" s="2" t="n"/>
      <c r="F283" s="3" t="n"/>
      <c r="G283" t="n">
        <v>282</v>
      </c>
      <c r="H283">
        <f>SUMIFS(F:F,E:E,"Car/Van",A:A,"&gt;="&amp;Summary!$C$4,A:A,"&lt;="&amp;Summary!$C$5,G:G,"&lt;="&amp;G283)</f>
        <v/>
      </c>
      <c r="I283">
        <f>IF(E283="Car/Van",IF(H283&lt;=10000,0.45,0.25),IF(E283="Motorcycle",0.24,IF(E283="Bicycle",0.20,0)))</f>
        <v/>
      </c>
      <c r="J283" s="4">
        <f>IF(E283="Car/Van",IF(H283&lt;=10000,F283*0.45,IF(H283-F283&gt;=10000,F283*0.25,(10000-(H283-F283))*0.45 + (F283-(10000-(H283-F283)))*0.25))),IF(E283="Motorcycle",F283*0.24,IF(E283="Bicycle",F283*0.20,0)))</f>
        <v/>
      </c>
      <c r="K283" s="4" t="n"/>
      <c r="L283" s="4">
        <f>MAX(0,J283-K283)</f>
        <v/>
      </c>
    </row>
    <row r="284">
      <c r="A284" s="2" t="n"/>
      <c r="F284" s="3" t="n"/>
      <c r="G284" t="n">
        <v>283</v>
      </c>
      <c r="H284">
        <f>SUMIFS(F:F,E:E,"Car/Van",A:A,"&gt;="&amp;Summary!$C$4,A:A,"&lt;="&amp;Summary!$C$5,G:G,"&lt;="&amp;G284)</f>
        <v/>
      </c>
      <c r="I284">
        <f>IF(E284="Car/Van",IF(H284&lt;=10000,0.45,0.25),IF(E284="Motorcycle",0.24,IF(E284="Bicycle",0.20,0)))</f>
        <v/>
      </c>
      <c r="J284" s="4">
        <f>IF(E284="Car/Van",IF(H284&lt;=10000,F284*0.45,IF(H284-F284&gt;=10000,F284*0.25,(10000-(H284-F284))*0.45 + (F284-(10000-(H284-F284)))*0.25))),IF(E284="Motorcycle",F284*0.24,IF(E284="Bicycle",F284*0.20,0)))</f>
        <v/>
      </c>
      <c r="K284" s="4" t="n"/>
      <c r="L284" s="4">
        <f>MAX(0,J284-K284)</f>
        <v/>
      </c>
    </row>
    <row r="285">
      <c r="A285" s="2" t="n"/>
      <c r="F285" s="3" t="n"/>
      <c r="G285" t="n">
        <v>284</v>
      </c>
      <c r="H285">
        <f>SUMIFS(F:F,E:E,"Car/Van",A:A,"&gt;="&amp;Summary!$C$4,A:A,"&lt;="&amp;Summary!$C$5,G:G,"&lt;="&amp;G285)</f>
        <v/>
      </c>
      <c r="I285">
        <f>IF(E285="Car/Van",IF(H285&lt;=10000,0.45,0.25),IF(E285="Motorcycle",0.24,IF(E285="Bicycle",0.20,0)))</f>
        <v/>
      </c>
      <c r="J285" s="4">
        <f>IF(E285="Car/Van",IF(H285&lt;=10000,F285*0.45,IF(H285-F285&gt;=10000,F285*0.25,(10000-(H285-F285))*0.45 + (F285-(10000-(H285-F285)))*0.25))),IF(E285="Motorcycle",F285*0.24,IF(E285="Bicycle",F285*0.20,0)))</f>
        <v/>
      </c>
      <c r="K285" s="4" t="n"/>
      <c r="L285" s="4">
        <f>MAX(0,J285-K285)</f>
        <v/>
      </c>
    </row>
    <row r="286">
      <c r="A286" s="2" t="n"/>
      <c r="F286" s="3" t="n"/>
      <c r="G286" t="n">
        <v>285</v>
      </c>
      <c r="H286">
        <f>SUMIFS(F:F,E:E,"Car/Van",A:A,"&gt;="&amp;Summary!$C$4,A:A,"&lt;="&amp;Summary!$C$5,G:G,"&lt;="&amp;G286)</f>
        <v/>
      </c>
      <c r="I286">
        <f>IF(E286="Car/Van",IF(H286&lt;=10000,0.45,0.25),IF(E286="Motorcycle",0.24,IF(E286="Bicycle",0.20,0)))</f>
        <v/>
      </c>
      <c r="J286" s="4">
        <f>IF(E286="Car/Van",IF(H286&lt;=10000,F286*0.45,IF(H286-F286&gt;=10000,F286*0.25,(10000-(H286-F286))*0.45 + (F286-(10000-(H286-F286)))*0.25))),IF(E286="Motorcycle",F286*0.24,IF(E286="Bicycle",F286*0.20,0)))</f>
        <v/>
      </c>
      <c r="K286" s="4" t="n"/>
      <c r="L286" s="4">
        <f>MAX(0,J286-K286)</f>
        <v/>
      </c>
    </row>
    <row r="287">
      <c r="A287" s="2" t="n"/>
      <c r="F287" s="3" t="n"/>
      <c r="G287" t="n">
        <v>286</v>
      </c>
      <c r="H287">
        <f>SUMIFS(F:F,E:E,"Car/Van",A:A,"&gt;="&amp;Summary!$C$4,A:A,"&lt;="&amp;Summary!$C$5,G:G,"&lt;="&amp;G287)</f>
        <v/>
      </c>
      <c r="I287">
        <f>IF(E287="Car/Van",IF(H287&lt;=10000,0.45,0.25),IF(E287="Motorcycle",0.24,IF(E287="Bicycle",0.20,0)))</f>
        <v/>
      </c>
      <c r="J287" s="4">
        <f>IF(E287="Car/Van",IF(H287&lt;=10000,F287*0.45,IF(H287-F287&gt;=10000,F287*0.25,(10000-(H287-F287))*0.45 + (F287-(10000-(H287-F287)))*0.25))),IF(E287="Motorcycle",F287*0.24,IF(E287="Bicycle",F287*0.20,0)))</f>
        <v/>
      </c>
      <c r="K287" s="4" t="n"/>
      <c r="L287" s="4">
        <f>MAX(0,J287-K287)</f>
        <v/>
      </c>
    </row>
    <row r="288">
      <c r="A288" s="2" t="n"/>
      <c r="F288" s="3" t="n"/>
      <c r="G288" t="n">
        <v>287</v>
      </c>
      <c r="H288">
        <f>SUMIFS(F:F,E:E,"Car/Van",A:A,"&gt;="&amp;Summary!$C$4,A:A,"&lt;="&amp;Summary!$C$5,G:G,"&lt;="&amp;G288)</f>
        <v/>
      </c>
      <c r="I288">
        <f>IF(E288="Car/Van",IF(H288&lt;=10000,0.45,0.25),IF(E288="Motorcycle",0.24,IF(E288="Bicycle",0.20,0)))</f>
        <v/>
      </c>
      <c r="J288" s="4">
        <f>IF(E288="Car/Van",IF(H288&lt;=10000,F288*0.45,IF(H288-F288&gt;=10000,F288*0.25,(10000-(H288-F288))*0.45 + (F288-(10000-(H288-F288)))*0.25))),IF(E288="Motorcycle",F288*0.24,IF(E288="Bicycle",F288*0.20,0)))</f>
        <v/>
      </c>
      <c r="K288" s="4" t="n"/>
      <c r="L288" s="4">
        <f>MAX(0,J288-K288)</f>
        <v/>
      </c>
    </row>
    <row r="289">
      <c r="A289" s="2" t="n"/>
      <c r="F289" s="3" t="n"/>
      <c r="G289" t="n">
        <v>288</v>
      </c>
      <c r="H289">
        <f>SUMIFS(F:F,E:E,"Car/Van",A:A,"&gt;="&amp;Summary!$C$4,A:A,"&lt;="&amp;Summary!$C$5,G:G,"&lt;="&amp;G289)</f>
        <v/>
      </c>
      <c r="I289">
        <f>IF(E289="Car/Van",IF(H289&lt;=10000,0.45,0.25),IF(E289="Motorcycle",0.24,IF(E289="Bicycle",0.20,0)))</f>
        <v/>
      </c>
      <c r="J289" s="4">
        <f>IF(E289="Car/Van",IF(H289&lt;=10000,F289*0.45,IF(H289-F289&gt;=10000,F289*0.25,(10000-(H289-F289))*0.45 + (F289-(10000-(H289-F289)))*0.25))),IF(E289="Motorcycle",F289*0.24,IF(E289="Bicycle",F289*0.20,0)))</f>
        <v/>
      </c>
      <c r="K289" s="4" t="n"/>
      <c r="L289" s="4">
        <f>MAX(0,J289-K289)</f>
        <v/>
      </c>
    </row>
    <row r="290">
      <c r="A290" s="2" t="n"/>
      <c r="F290" s="3" t="n"/>
      <c r="G290" t="n">
        <v>289</v>
      </c>
      <c r="H290">
        <f>SUMIFS(F:F,E:E,"Car/Van",A:A,"&gt;="&amp;Summary!$C$4,A:A,"&lt;="&amp;Summary!$C$5,G:G,"&lt;="&amp;G290)</f>
        <v/>
      </c>
      <c r="I290">
        <f>IF(E290="Car/Van",IF(H290&lt;=10000,0.45,0.25),IF(E290="Motorcycle",0.24,IF(E290="Bicycle",0.20,0)))</f>
        <v/>
      </c>
      <c r="J290" s="4">
        <f>IF(E290="Car/Van",IF(H290&lt;=10000,F290*0.45,IF(H290-F290&gt;=10000,F290*0.25,(10000-(H290-F290))*0.45 + (F290-(10000-(H290-F290)))*0.25))),IF(E290="Motorcycle",F290*0.24,IF(E290="Bicycle",F290*0.20,0)))</f>
        <v/>
      </c>
      <c r="K290" s="4" t="n"/>
      <c r="L290" s="4">
        <f>MAX(0,J290-K290)</f>
        <v/>
      </c>
    </row>
    <row r="291">
      <c r="A291" s="2" t="n"/>
      <c r="F291" s="3" t="n"/>
      <c r="G291" t="n">
        <v>290</v>
      </c>
      <c r="H291">
        <f>SUMIFS(F:F,E:E,"Car/Van",A:A,"&gt;="&amp;Summary!$C$4,A:A,"&lt;="&amp;Summary!$C$5,G:G,"&lt;="&amp;G291)</f>
        <v/>
      </c>
      <c r="I291">
        <f>IF(E291="Car/Van",IF(H291&lt;=10000,0.45,0.25),IF(E291="Motorcycle",0.24,IF(E291="Bicycle",0.20,0)))</f>
        <v/>
      </c>
      <c r="J291" s="4">
        <f>IF(E291="Car/Van",IF(H291&lt;=10000,F291*0.45,IF(H291-F291&gt;=10000,F291*0.25,(10000-(H291-F291))*0.45 + (F291-(10000-(H291-F291)))*0.25))),IF(E291="Motorcycle",F291*0.24,IF(E291="Bicycle",F291*0.20,0)))</f>
        <v/>
      </c>
      <c r="K291" s="4" t="n"/>
      <c r="L291" s="4">
        <f>MAX(0,J291-K291)</f>
        <v/>
      </c>
    </row>
    <row r="292">
      <c r="A292" s="2" t="n"/>
      <c r="F292" s="3" t="n"/>
      <c r="G292" t="n">
        <v>291</v>
      </c>
      <c r="H292">
        <f>SUMIFS(F:F,E:E,"Car/Van",A:A,"&gt;="&amp;Summary!$C$4,A:A,"&lt;="&amp;Summary!$C$5,G:G,"&lt;="&amp;G292)</f>
        <v/>
      </c>
      <c r="I292">
        <f>IF(E292="Car/Van",IF(H292&lt;=10000,0.45,0.25),IF(E292="Motorcycle",0.24,IF(E292="Bicycle",0.20,0)))</f>
        <v/>
      </c>
      <c r="J292" s="4">
        <f>IF(E292="Car/Van",IF(H292&lt;=10000,F292*0.45,IF(H292-F292&gt;=10000,F292*0.25,(10000-(H292-F292))*0.45 + (F292-(10000-(H292-F292)))*0.25))),IF(E292="Motorcycle",F292*0.24,IF(E292="Bicycle",F292*0.20,0)))</f>
        <v/>
      </c>
      <c r="K292" s="4" t="n"/>
      <c r="L292" s="4">
        <f>MAX(0,J292-K292)</f>
        <v/>
      </c>
    </row>
    <row r="293">
      <c r="A293" s="2" t="n"/>
      <c r="F293" s="3" t="n"/>
      <c r="G293" t="n">
        <v>292</v>
      </c>
      <c r="H293">
        <f>SUMIFS(F:F,E:E,"Car/Van",A:A,"&gt;="&amp;Summary!$C$4,A:A,"&lt;="&amp;Summary!$C$5,G:G,"&lt;="&amp;G293)</f>
        <v/>
      </c>
      <c r="I293">
        <f>IF(E293="Car/Van",IF(H293&lt;=10000,0.45,0.25),IF(E293="Motorcycle",0.24,IF(E293="Bicycle",0.20,0)))</f>
        <v/>
      </c>
      <c r="J293" s="4">
        <f>IF(E293="Car/Van",IF(H293&lt;=10000,F293*0.45,IF(H293-F293&gt;=10000,F293*0.25,(10000-(H293-F293))*0.45 + (F293-(10000-(H293-F293)))*0.25))),IF(E293="Motorcycle",F293*0.24,IF(E293="Bicycle",F293*0.20,0)))</f>
        <v/>
      </c>
      <c r="K293" s="4" t="n"/>
      <c r="L293" s="4">
        <f>MAX(0,J293-K293)</f>
        <v/>
      </c>
    </row>
    <row r="294">
      <c r="A294" s="2" t="n"/>
      <c r="F294" s="3" t="n"/>
      <c r="G294" t="n">
        <v>293</v>
      </c>
      <c r="H294">
        <f>SUMIFS(F:F,E:E,"Car/Van",A:A,"&gt;="&amp;Summary!$C$4,A:A,"&lt;="&amp;Summary!$C$5,G:G,"&lt;="&amp;G294)</f>
        <v/>
      </c>
      <c r="I294">
        <f>IF(E294="Car/Van",IF(H294&lt;=10000,0.45,0.25),IF(E294="Motorcycle",0.24,IF(E294="Bicycle",0.20,0)))</f>
        <v/>
      </c>
      <c r="J294" s="4">
        <f>IF(E294="Car/Van",IF(H294&lt;=10000,F294*0.45,IF(H294-F294&gt;=10000,F294*0.25,(10000-(H294-F294))*0.45 + (F294-(10000-(H294-F294)))*0.25))),IF(E294="Motorcycle",F294*0.24,IF(E294="Bicycle",F294*0.20,0)))</f>
        <v/>
      </c>
      <c r="K294" s="4" t="n"/>
      <c r="L294" s="4">
        <f>MAX(0,J294-K294)</f>
        <v/>
      </c>
    </row>
    <row r="295">
      <c r="A295" s="2" t="n"/>
      <c r="F295" s="3" t="n"/>
      <c r="G295" t="n">
        <v>294</v>
      </c>
      <c r="H295">
        <f>SUMIFS(F:F,E:E,"Car/Van",A:A,"&gt;="&amp;Summary!$C$4,A:A,"&lt;="&amp;Summary!$C$5,G:G,"&lt;="&amp;G295)</f>
        <v/>
      </c>
      <c r="I295">
        <f>IF(E295="Car/Van",IF(H295&lt;=10000,0.45,0.25),IF(E295="Motorcycle",0.24,IF(E295="Bicycle",0.20,0)))</f>
        <v/>
      </c>
      <c r="J295" s="4">
        <f>IF(E295="Car/Van",IF(H295&lt;=10000,F295*0.45,IF(H295-F295&gt;=10000,F295*0.25,(10000-(H295-F295))*0.45 + (F295-(10000-(H295-F295)))*0.25))),IF(E295="Motorcycle",F295*0.24,IF(E295="Bicycle",F295*0.20,0)))</f>
        <v/>
      </c>
      <c r="K295" s="4" t="n"/>
      <c r="L295" s="4">
        <f>MAX(0,J295-K295)</f>
        <v/>
      </c>
    </row>
    <row r="296">
      <c r="A296" s="2" t="n"/>
      <c r="F296" s="3" t="n"/>
      <c r="G296" t="n">
        <v>295</v>
      </c>
      <c r="H296">
        <f>SUMIFS(F:F,E:E,"Car/Van",A:A,"&gt;="&amp;Summary!$C$4,A:A,"&lt;="&amp;Summary!$C$5,G:G,"&lt;="&amp;G296)</f>
        <v/>
      </c>
      <c r="I296">
        <f>IF(E296="Car/Van",IF(H296&lt;=10000,0.45,0.25),IF(E296="Motorcycle",0.24,IF(E296="Bicycle",0.20,0)))</f>
        <v/>
      </c>
      <c r="J296" s="4">
        <f>IF(E296="Car/Van",IF(H296&lt;=10000,F296*0.45,IF(H296-F296&gt;=10000,F296*0.25,(10000-(H296-F296))*0.45 + (F296-(10000-(H296-F296)))*0.25))),IF(E296="Motorcycle",F296*0.24,IF(E296="Bicycle",F296*0.20,0)))</f>
        <v/>
      </c>
      <c r="K296" s="4" t="n"/>
      <c r="L296" s="4">
        <f>MAX(0,J296-K296)</f>
        <v/>
      </c>
    </row>
    <row r="297">
      <c r="A297" s="2" t="n"/>
      <c r="F297" s="3" t="n"/>
      <c r="G297" t="n">
        <v>296</v>
      </c>
      <c r="H297">
        <f>SUMIFS(F:F,E:E,"Car/Van",A:A,"&gt;="&amp;Summary!$C$4,A:A,"&lt;="&amp;Summary!$C$5,G:G,"&lt;="&amp;G297)</f>
        <v/>
      </c>
      <c r="I297">
        <f>IF(E297="Car/Van",IF(H297&lt;=10000,0.45,0.25),IF(E297="Motorcycle",0.24,IF(E297="Bicycle",0.20,0)))</f>
        <v/>
      </c>
      <c r="J297" s="4">
        <f>IF(E297="Car/Van",IF(H297&lt;=10000,F297*0.45,IF(H297-F297&gt;=10000,F297*0.25,(10000-(H297-F297))*0.45 + (F297-(10000-(H297-F297)))*0.25))),IF(E297="Motorcycle",F297*0.24,IF(E297="Bicycle",F297*0.20,0)))</f>
        <v/>
      </c>
      <c r="K297" s="4" t="n"/>
      <c r="L297" s="4">
        <f>MAX(0,J297-K297)</f>
        <v/>
      </c>
    </row>
    <row r="298">
      <c r="A298" s="2" t="n"/>
      <c r="F298" s="3" t="n"/>
      <c r="G298" t="n">
        <v>297</v>
      </c>
      <c r="H298">
        <f>SUMIFS(F:F,E:E,"Car/Van",A:A,"&gt;="&amp;Summary!$C$4,A:A,"&lt;="&amp;Summary!$C$5,G:G,"&lt;="&amp;G298)</f>
        <v/>
      </c>
      <c r="I298">
        <f>IF(E298="Car/Van",IF(H298&lt;=10000,0.45,0.25),IF(E298="Motorcycle",0.24,IF(E298="Bicycle",0.20,0)))</f>
        <v/>
      </c>
      <c r="J298" s="4">
        <f>IF(E298="Car/Van",IF(H298&lt;=10000,F298*0.45,IF(H298-F298&gt;=10000,F298*0.25,(10000-(H298-F298))*0.45 + (F298-(10000-(H298-F298)))*0.25))),IF(E298="Motorcycle",F298*0.24,IF(E298="Bicycle",F298*0.20,0)))</f>
        <v/>
      </c>
      <c r="K298" s="4" t="n"/>
      <c r="L298" s="4">
        <f>MAX(0,J298-K298)</f>
        <v/>
      </c>
    </row>
    <row r="299">
      <c r="A299" s="2" t="n"/>
      <c r="F299" s="3" t="n"/>
      <c r="G299" t="n">
        <v>298</v>
      </c>
      <c r="H299">
        <f>SUMIFS(F:F,E:E,"Car/Van",A:A,"&gt;="&amp;Summary!$C$4,A:A,"&lt;="&amp;Summary!$C$5,G:G,"&lt;="&amp;G299)</f>
        <v/>
      </c>
      <c r="I299">
        <f>IF(E299="Car/Van",IF(H299&lt;=10000,0.45,0.25),IF(E299="Motorcycle",0.24,IF(E299="Bicycle",0.20,0)))</f>
        <v/>
      </c>
      <c r="J299" s="4">
        <f>IF(E299="Car/Van",IF(H299&lt;=10000,F299*0.45,IF(H299-F299&gt;=10000,F299*0.25,(10000-(H299-F299))*0.45 + (F299-(10000-(H299-F299)))*0.25))),IF(E299="Motorcycle",F299*0.24,IF(E299="Bicycle",F299*0.20,0)))</f>
        <v/>
      </c>
      <c r="K299" s="4" t="n"/>
      <c r="L299" s="4">
        <f>MAX(0,J299-K299)</f>
        <v/>
      </c>
    </row>
    <row r="300">
      <c r="A300" s="2" t="n"/>
      <c r="F300" s="3" t="n"/>
      <c r="G300" t="n">
        <v>299</v>
      </c>
      <c r="H300">
        <f>SUMIFS(F:F,E:E,"Car/Van",A:A,"&gt;="&amp;Summary!$C$4,A:A,"&lt;="&amp;Summary!$C$5,G:G,"&lt;="&amp;G300)</f>
        <v/>
      </c>
      <c r="I300">
        <f>IF(E300="Car/Van",IF(H300&lt;=10000,0.45,0.25),IF(E300="Motorcycle",0.24,IF(E300="Bicycle",0.20,0)))</f>
        <v/>
      </c>
      <c r="J300" s="4">
        <f>IF(E300="Car/Van",IF(H300&lt;=10000,F300*0.45,IF(H300-F300&gt;=10000,F300*0.25,(10000-(H300-F300))*0.45 + (F300-(10000-(H300-F300)))*0.25))),IF(E300="Motorcycle",F300*0.24,IF(E300="Bicycle",F300*0.20,0)))</f>
        <v/>
      </c>
      <c r="K300" s="4" t="n"/>
      <c r="L300" s="4">
        <f>MAX(0,J300-K300)</f>
        <v/>
      </c>
    </row>
    <row r="301">
      <c r="A301" s="2" t="n"/>
      <c r="F301" s="3" t="n"/>
      <c r="G301" t="n">
        <v>300</v>
      </c>
      <c r="H301">
        <f>SUMIFS(F:F,E:E,"Car/Van",A:A,"&gt;="&amp;Summary!$C$4,A:A,"&lt;="&amp;Summary!$C$5,G:G,"&lt;="&amp;G301)</f>
        <v/>
      </c>
      <c r="I301">
        <f>IF(E301="Car/Van",IF(H301&lt;=10000,0.45,0.25),IF(E301="Motorcycle",0.24,IF(E301="Bicycle",0.20,0)))</f>
        <v/>
      </c>
      <c r="J301" s="4">
        <f>IF(E301="Car/Van",IF(H301&lt;=10000,F301*0.45,IF(H301-F301&gt;=10000,F301*0.25,(10000-(H301-F301))*0.45 + (F301-(10000-(H301-F301)))*0.25))),IF(E301="Motorcycle",F301*0.24,IF(E301="Bicycle",F301*0.20,0)))</f>
        <v/>
      </c>
      <c r="K301" s="4" t="n"/>
      <c r="L301" s="4">
        <f>MAX(0,J301-K301)</f>
        <v/>
      </c>
    </row>
    <row r="302">
      <c r="A302" s="2" t="n"/>
      <c r="F302" s="3" t="n"/>
      <c r="G302" t="n">
        <v>301</v>
      </c>
      <c r="H302">
        <f>SUMIFS(F:F,E:E,"Car/Van",A:A,"&gt;="&amp;Summary!$C$4,A:A,"&lt;="&amp;Summary!$C$5,G:G,"&lt;="&amp;G302)</f>
        <v/>
      </c>
      <c r="I302">
        <f>IF(E302="Car/Van",IF(H302&lt;=10000,0.45,0.25),IF(E302="Motorcycle",0.24,IF(E302="Bicycle",0.20,0)))</f>
        <v/>
      </c>
      <c r="J302" s="4">
        <f>IF(E302="Car/Van",IF(H302&lt;=10000,F302*0.45,IF(H302-F302&gt;=10000,F302*0.25,(10000-(H302-F302))*0.45 + (F302-(10000-(H302-F302)))*0.25))),IF(E302="Motorcycle",F302*0.24,IF(E302="Bicycle",F302*0.20,0)))</f>
        <v/>
      </c>
      <c r="K302" s="4" t="n"/>
      <c r="L302" s="4">
        <f>MAX(0,J302-K302)</f>
        <v/>
      </c>
    </row>
    <row r="303">
      <c r="A303" s="2" t="n"/>
      <c r="F303" s="3" t="n"/>
      <c r="G303" t="n">
        <v>302</v>
      </c>
      <c r="H303">
        <f>SUMIFS(F:F,E:E,"Car/Van",A:A,"&gt;="&amp;Summary!$C$4,A:A,"&lt;="&amp;Summary!$C$5,G:G,"&lt;="&amp;G303)</f>
        <v/>
      </c>
      <c r="I303">
        <f>IF(E303="Car/Van",IF(H303&lt;=10000,0.45,0.25),IF(E303="Motorcycle",0.24,IF(E303="Bicycle",0.20,0)))</f>
        <v/>
      </c>
      <c r="J303" s="4">
        <f>IF(E303="Car/Van",IF(H303&lt;=10000,F303*0.45,IF(H303-F303&gt;=10000,F303*0.25,(10000-(H303-F303))*0.45 + (F303-(10000-(H303-F303)))*0.25))),IF(E303="Motorcycle",F303*0.24,IF(E303="Bicycle",F303*0.20,0)))</f>
        <v/>
      </c>
      <c r="K303" s="4" t="n"/>
      <c r="L303" s="4">
        <f>MAX(0,J303-K303)</f>
        <v/>
      </c>
    </row>
    <row r="304">
      <c r="A304" s="2" t="n"/>
      <c r="F304" s="3" t="n"/>
      <c r="G304" t="n">
        <v>303</v>
      </c>
      <c r="H304">
        <f>SUMIFS(F:F,E:E,"Car/Van",A:A,"&gt;="&amp;Summary!$C$4,A:A,"&lt;="&amp;Summary!$C$5,G:G,"&lt;="&amp;G304)</f>
        <v/>
      </c>
      <c r="I304">
        <f>IF(E304="Car/Van",IF(H304&lt;=10000,0.45,0.25),IF(E304="Motorcycle",0.24,IF(E304="Bicycle",0.20,0)))</f>
        <v/>
      </c>
      <c r="J304" s="4">
        <f>IF(E304="Car/Van",IF(H304&lt;=10000,F304*0.45,IF(H304-F304&gt;=10000,F304*0.25,(10000-(H304-F304))*0.45 + (F304-(10000-(H304-F304)))*0.25))),IF(E304="Motorcycle",F304*0.24,IF(E304="Bicycle",F304*0.20,0)))</f>
        <v/>
      </c>
      <c r="K304" s="4" t="n"/>
      <c r="L304" s="4">
        <f>MAX(0,J304-K304)</f>
        <v/>
      </c>
    </row>
    <row r="305">
      <c r="A305" s="2" t="n"/>
      <c r="F305" s="3" t="n"/>
      <c r="G305" t="n">
        <v>304</v>
      </c>
      <c r="H305">
        <f>SUMIFS(F:F,E:E,"Car/Van",A:A,"&gt;="&amp;Summary!$C$4,A:A,"&lt;="&amp;Summary!$C$5,G:G,"&lt;="&amp;G305)</f>
        <v/>
      </c>
      <c r="I305">
        <f>IF(E305="Car/Van",IF(H305&lt;=10000,0.45,0.25),IF(E305="Motorcycle",0.24,IF(E305="Bicycle",0.20,0)))</f>
        <v/>
      </c>
      <c r="J305" s="4">
        <f>IF(E305="Car/Van",IF(H305&lt;=10000,F305*0.45,IF(H305-F305&gt;=10000,F305*0.25,(10000-(H305-F305))*0.45 + (F305-(10000-(H305-F305)))*0.25))),IF(E305="Motorcycle",F305*0.24,IF(E305="Bicycle",F305*0.20,0)))</f>
        <v/>
      </c>
      <c r="K305" s="4" t="n"/>
      <c r="L305" s="4">
        <f>MAX(0,J305-K305)</f>
        <v/>
      </c>
    </row>
    <row r="306">
      <c r="A306" s="2" t="n"/>
      <c r="F306" s="3" t="n"/>
      <c r="G306" t="n">
        <v>305</v>
      </c>
      <c r="H306">
        <f>SUMIFS(F:F,E:E,"Car/Van",A:A,"&gt;="&amp;Summary!$C$4,A:A,"&lt;="&amp;Summary!$C$5,G:G,"&lt;="&amp;G306)</f>
        <v/>
      </c>
      <c r="I306">
        <f>IF(E306="Car/Van",IF(H306&lt;=10000,0.45,0.25),IF(E306="Motorcycle",0.24,IF(E306="Bicycle",0.20,0)))</f>
        <v/>
      </c>
      <c r="J306" s="4">
        <f>IF(E306="Car/Van",IF(H306&lt;=10000,F306*0.45,IF(H306-F306&gt;=10000,F306*0.25,(10000-(H306-F306))*0.45 + (F306-(10000-(H306-F306)))*0.25))),IF(E306="Motorcycle",F306*0.24,IF(E306="Bicycle",F306*0.20,0)))</f>
        <v/>
      </c>
      <c r="K306" s="4" t="n"/>
      <c r="L306" s="4">
        <f>MAX(0,J306-K306)</f>
        <v/>
      </c>
    </row>
    <row r="307">
      <c r="A307" s="2" t="n"/>
      <c r="F307" s="3" t="n"/>
      <c r="G307" t="n">
        <v>306</v>
      </c>
      <c r="H307">
        <f>SUMIFS(F:F,E:E,"Car/Van",A:A,"&gt;="&amp;Summary!$C$4,A:A,"&lt;="&amp;Summary!$C$5,G:G,"&lt;="&amp;G307)</f>
        <v/>
      </c>
      <c r="I307">
        <f>IF(E307="Car/Van",IF(H307&lt;=10000,0.45,0.25),IF(E307="Motorcycle",0.24,IF(E307="Bicycle",0.20,0)))</f>
        <v/>
      </c>
      <c r="J307" s="4">
        <f>IF(E307="Car/Van",IF(H307&lt;=10000,F307*0.45,IF(H307-F307&gt;=10000,F307*0.25,(10000-(H307-F307))*0.45 + (F307-(10000-(H307-F307)))*0.25))),IF(E307="Motorcycle",F307*0.24,IF(E307="Bicycle",F307*0.20,0)))</f>
        <v/>
      </c>
      <c r="K307" s="4" t="n"/>
      <c r="L307" s="4">
        <f>MAX(0,J307-K307)</f>
        <v/>
      </c>
    </row>
    <row r="308">
      <c r="A308" s="2" t="n"/>
      <c r="F308" s="3" t="n"/>
      <c r="G308" t="n">
        <v>307</v>
      </c>
      <c r="H308">
        <f>SUMIFS(F:F,E:E,"Car/Van",A:A,"&gt;="&amp;Summary!$C$4,A:A,"&lt;="&amp;Summary!$C$5,G:G,"&lt;="&amp;G308)</f>
        <v/>
      </c>
      <c r="I308">
        <f>IF(E308="Car/Van",IF(H308&lt;=10000,0.45,0.25),IF(E308="Motorcycle",0.24,IF(E308="Bicycle",0.20,0)))</f>
        <v/>
      </c>
      <c r="J308" s="4">
        <f>IF(E308="Car/Van",IF(H308&lt;=10000,F308*0.45,IF(H308-F308&gt;=10000,F308*0.25,(10000-(H308-F308))*0.45 + (F308-(10000-(H308-F308)))*0.25))),IF(E308="Motorcycle",F308*0.24,IF(E308="Bicycle",F308*0.20,0)))</f>
        <v/>
      </c>
      <c r="K308" s="4" t="n"/>
      <c r="L308" s="4">
        <f>MAX(0,J308-K308)</f>
        <v/>
      </c>
    </row>
    <row r="309">
      <c r="A309" s="2" t="n"/>
      <c r="F309" s="3" t="n"/>
      <c r="G309" t="n">
        <v>308</v>
      </c>
      <c r="H309">
        <f>SUMIFS(F:F,E:E,"Car/Van",A:A,"&gt;="&amp;Summary!$C$4,A:A,"&lt;="&amp;Summary!$C$5,G:G,"&lt;="&amp;G309)</f>
        <v/>
      </c>
      <c r="I309">
        <f>IF(E309="Car/Van",IF(H309&lt;=10000,0.45,0.25),IF(E309="Motorcycle",0.24,IF(E309="Bicycle",0.20,0)))</f>
        <v/>
      </c>
      <c r="J309" s="4">
        <f>IF(E309="Car/Van",IF(H309&lt;=10000,F309*0.45,IF(H309-F309&gt;=10000,F309*0.25,(10000-(H309-F309))*0.45 + (F309-(10000-(H309-F309)))*0.25))),IF(E309="Motorcycle",F309*0.24,IF(E309="Bicycle",F309*0.20,0)))</f>
        <v/>
      </c>
      <c r="K309" s="4" t="n"/>
      <c r="L309" s="4">
        <f>MAX(0,J309-K309)</f>
        <v/>
      </c>
    </row>
    <row r="310">
      <c r="A310" s="2" t="n"/>
      <c r="F310" s="3" t="n"/>
      <c r="G310" t="n">
        <v>309</v>
      </c>
      <c r="H310">
        <f>SUMIFS(F:F,E:E,"Car/Van",A:A,"&gt;="&amp;Summary!$C$4,A:A,"&lt;="&amp;Summary!$C$5,G:G,"&lt;="&amp;G310)</f>
        <v/>
      </c>
      <c r="I310">
        <f>IF(E310="Car/Van",IF(H310&lt;=10000,0.45,0.25),IF(E310="Motorcycle",0.24,IF(E310="Bicycle",0.20,0)))</f>
        <v/>
      </c>
      <c r="J310" s="4">
        <f>IF(E310="Car/Van",IF(H310&lt;=10000,F310*0.45,IF(H310-F310&gt;=10000,F310*0.25,(10000-(H310-F310))*0.45 + (F310-(10000-(H310-F310)))*0.25))),IF(E310="Motorcycle",F310*0.24,IF(E310="Bicycle",F310*0.20,0)))</f>
        <v/>
      </c>
      <c r="K310" s="4" t="n"/>
      <c r="L310" s="4">
        <f>MAX(0,J310-K310)</f>
        <v/>
      </c>
    </row>
    <row r="311">
      <c r="A311" s="2" t="n"/>
      <c r="F311" s="3" t="n"/>
      <c r="G311" t="n">
        <v>310</v>
      </c>
      <c r="H311">
        <f>SUMIFS(F:F,E:E,"Car/Van",A:A,"&gt;="&amp;Summary!$C$4,A:A,"&lt;="&amp;Summary!$C$5,G:G,"&lt;="&amp;G311)</f>
        <v/>
      </c>
      <c r="I311">
        <f>IF(E311="Car/Van",IF(H311&lt;=10000,0.45,0.25),IF(E311="Motorcycle",0.24,IF(E311="Bicycle",0.20,0)))</f>
        <v/>
      </c>
      <c r="J311" s="4">
        <f>IF(E311="Car/Van",IF(H311&lt;=10000,F311*0.45,IF(H311-F311&gt;=10000,F311*0.25,(10000-(H311-F311))*0.45 + (F311-(10000-(H311-F311)))*0.25))),IF(E311="Motorcycle",F311*0.24,IF(E311="Bicycle",F311*0.20,0)))</f>
        <v/>
      </c>
      <c r="K311" s="4" t="n"/>
      <c r="L311" s="4">
        <f>MAX(0,J311-K311)</f>
        <v/>
      </c>
    </row>
    <row r="312">
      <c r="A312" s="2" t="n"/>
      <c r="F312" s="3" t="n"/>
      <c r="G312" t="n">
        <v>311</v>
      </c>
      <c r="H312">
        <f>SUMIFS(F:F,E:E,"Car/Van",A:A,"&gt;="&amp;Summary!$C$4,A:A,"&lt;="&amp;Summary!$C$5,G:G,"&lt;="&amp;G312)</f>
        <v/>
      </c>
      <c r="I312">
        <f>IF(E312="Car/Van",IF(H312&lt;=10000,0.45,0.25),IF(E312="Motorcycle",0.24,IF(E312="Bicycle",0.20,0)))</f>
        <v/>
      </c>
      <c r="J312" s="4">
        <f>IF(E312="Car/Van",IF(H312&lt;=10000,F312*0.45,IF(H312-F312&gt;=10000,F312*0.25,(10000-(H312-F312))*0.45 + (F312-(10000-(H312-F312)))*0.25))),IF(E312="Motorcycle",F312*0.24,IF(E312="Bicycle",F312*0.20,0)))</f>
        <v/>
      </c>
      <c r="K312" s="4" t="n"/>
      <c r="L312" s="4">
        <f>MAX(0,J312-K312)</f>
        <v/>
      </c>
    </row>
    <row r="313">
      <c r="A313" s="2" t="n"/>
      <c r="F313" s="3" t="n"/>
      <c r="G313" t="n">
        <v>312</v>
      </c>
      <c r="H313">
        <f>SUMIFS(F:F,E:E,"Car/Van",A:A,"&gt;="&amp;Summary!$C$4,A:A,"&lt;="&amp;Summary!$C$5,G:G,"&lt;="&amp;G313)</f>
        <v/>
      </c>
      <c r="I313">
        <f>IF(E313="Car/Van",IF(H313&lt;=10000,0.45,0.25),IF(E313="Motorcycle",0.24,IF(E313="Bicycle",0.20,0)))</f>
        <v/>
      </c>
      <c r="J313" s="4">
        <f>IF(E313="Car/Van",IF(H313&lt;=10000,F313*0.45,IF(H313-F313&gt;=10000,F313*0.25,(10000-(H313-F313))*0.45 + (F313-(10000-(H313-F313)))*0.25))),IF(E313="Motorcycle",F313*0.24,IF(E313="Bicycle",F313*0.20,0)))</f>
        <v/>
      </c>
      <c r="K313" s="4" t="n"/>
      <c r="L313" s="4">
        <f>MAX(0,J313-K313)</f>
        <v/>
      </c>
    </row>
    <row r="314">
      <c r="A314" s="2" t="n"/>
      <c r="F314" s="3" t="n"/>
      <c r="G314" t="n">
        <v>313</v>
      </c>
      <c r="H314">
        <f>SUMIFS(F:F,E:E,"Car/Van",A:A,"&gt;="&amp;Summary!$C$4,A:A,"&lt;="&amp;Summary!$C$5,G:G,"&lt;="&amp;G314)</f>
        <v/>
      </c>
      <c r="I314">
        <f>IF(E314="Car/Van",IF(H314&lt;=10000,0.45,0.25),IF(E314="Motorcycle",0.24,IF(E314="Bicycle",0.20,0)))</f>
        <v/>
      </c>
      <c r="J314" s="4">
        <f>IF(E314="Car/Van",IF(H314&lt;=10000,F314*0.45,IF(H314-F314&gt;=10000,F314*0.25,(10000-(H314-F314))*0.45 + (F314-(10000-(H314-F314)))*0.25))),IF(E314="Motorcycle",F314*0.24,IF(E314="Bicycle",F314*0.20,0)))</f>
        <v/>
      </c>
      <c r="K314" s="4" t="n"/>
      <c r="L314" s="4">
        <f>MAX(0,J314-K314)</f>
        <v/>
      </c>
    </row>
    <row r="315">
      <c r="A315" s="2" t="n"/>
      <c r="F315" s="3" t="n"/>
      <c r="G315" t="n">
        <v>314</v>
      </c>
      <c r="H315">
        <f>SUMIFS(F:F,E:E,"Car/Van",A:A,"&gt;="&amp;Summary!$C$4,A:A,"&lt;="&amp;Summary!$C$5,G:G,"&lt;="&amp;G315)</f>
        <v/>
      </c>
      <c r="I315">
        <f>IF(E315="Car/Van",IF(H315&lt;=10000,0.45,0.25),IF(E315="Motorcycle",0.24,IF(E315="Bicycle",0.20,0)))</f>
        <v/>
      </c>
      <c r="J315" s="4">
        <f>IF(E315="Car/Van",IF(H315&lt;=10000,F315*0.45,IF(H315-F315&gt;=10000,F315*0.25,(10000-(H315-F315))*0.45 + (F315-(10000-(H315-F315)))*0.25))),IF(E315="Motorcycle",F315*0.24,IF(E315="Bicycle",F315*0.20,0)))</f>
        <v/>
      </c>
      <c r="K315" s="4" t="n"/>
      <c r="L315" s="4">
        <f>MAX(0,J315-K315)</f>
        <v/>
      </c>
    </row>
    <row r="316">
      <c r="A316" s="2" t="n"/>
      <c r="F316" s="3" t="n"/>
      <c r="G316" t="n">
        <v>315</v>
      </c>
      <c r="H316">
        <f>SUMIFS(F:F,E:E,"Car/Van",A:A,"&gt;="&amp;Summary!$C$4,A:A,"&lt;="&amp;Summary!$C$5,G:G,"&lt;="&amp;G316)</f>
        <v/>
      </c>
      <c r="I316">
        <f>IF(E316="Car/Van",IF(H316&lt;=10000,0.45,0.25),IF(E316="Motorcycle",0.24,IF(E316="Bicycle",0.20,0)))</f>
        <v/>
      </c>
      <c r="J316" s="4">
        <f>IF(E316="Car/Van",IF(H316&lt;=10000,F316*0.45,IF(H316-F316&gt;=10000,F316*0.25,(10000-(H316-F316))*0.45 + (F316-(10000-(H316-F316)))*0.25))),IF(E316="Motorcycle",F316*0.24,IF(E316="Bicycle",F316*0.20,0)))</f>
        <v/>
      </c>
      <c r="K316" s="4" t="n"/>
      <c r="L316" s="4">
        <f>MAX(0,J316-K316)</f>
        <v/>
      </c>
    </row>
    <row r="317">
      <c r="A317" s="2" t="n"/>
      <c r="F317" s="3" t="n"/>
      <c r="G317" t="n">
        <v>316</v>
      </c>
      <c r="H317">
        <f>SUMIFS(F:F,E:E,"Car/Van",A:A,"&gt;="&amp;Summary!$C$4,A:A,"&lt;="&amp;Summary!$C$5,G:G,"&lt;="&amp;G317)</f>
        <v/>
      </c>
      <c r="I317">
        <f>IF(E317="Car/Van",IF(H317&lt;=10000,0.45,0.25),IF(E317="Motorcycle",0.24,IF(E317="Bicycle",0.20,0)))</f>
        <v/>
      </c>
      <c r="J317" s="4">
        <f>IF(E317="Car/Van",IF(H317&lt;=10000,F317*0.45,IF(H317-F317&gt;=10000,F317*0.25,(10000-(H317-F317))*0.45 + (F317-(10000-(H317-F317)))*0.25))),IF(E317="Motorcycle",F317*0.24,IF(E317="Bicycle",F317*0.20,0)))</f>
        <v/>
      </c>
      <c r="K317" s="4" t="n"/>
      <c r="L317" s="4">
        <f>MAX(0,J317-K317)</f>
        <v/>
      </c>
    </row>
    <row r="318">
      <c r="A318" s="2" t="n"/>
      <c r="F318" s="3" t="n"/>
      <c r="G318" t="n">
        <v>317</v>
      </c>
      <c r="H318">
        <f>SUMIFS(F:F,E:E,"Car/Van",A:A,"&gt;="&amp;Summary!$C$4,A:A,"&lt;="&amp;Summary!$C$5,G:G,"&lt;="&amp;G318)</f>
        <v/>
      </c>
      <c r="I318">
        <f>IF(E318="Car/Van",IF(H318&lt;=10000,0.45,0.25),IF(E318="Motorcycle",0.24,IF(E318="Bicycle",0.20,0)))</f>
        <v/>
      </c>
      <c r="J318" s="4">
        <f>IF(E318="Car/Van",IF(H318&lt;=10000,F318*0.45,IF(H318-F318&gt;=10000,F318*0.25,(10000-(H318-F318))*0.45 + (F318-(10000-(H318-F318)))*0.25))),IF(E318="Motorcycle",F318*0.24,IF(E318="Bicycle",F318*0.20,0)))</f>
        <v/>
      </c>
      <c r="K318" s="4" t="n"/>
      <c r="L318" s="4">
        <f>MAX(0,J318-K318)</f>
        <v/>
      </c>
    </row>
    <row r="319">
      <c r="A319" s="2" t="n"/>
      <c r="F319" s="3" t="n"/>
      <c r="G319" t="n">
        <v>318</v>
      </c>
      <c r="H319">
        <f>SUMIFS(F:F,E:E,"Car/Van",A:A,"&gt;="&amp;Summary!$C$4,A:A,"&lt;="&amp;Summary!$C$5,G:G,"&lt;="&amp;G319)</f>
        <v/>
      </c>
      <c r="I319">
        <f>IF(E319="Car/Van",IF(H319&lt;=10000,0.45,0.25),IF(E319="Motorcycle",0.24,IF(E319="Bicycle",0.20,0)))</f>
        <v/>
      </c>
      <c r="J319" s="4">
        <f>IF(E319="Car/Van",IF(H319&lt;=10000,F319*0.45,IF(H319-F319&gt;=10000,F319*0.25,(10000-(H319-F319))*0.45 + (F319-(10000-(H319-F319)))*0.25))),IF(E319="Motorcycle",F319*0.24,IF(E319="Bicycle",F319*0.20,0)))</f>
        <v/>
      </c>
      <c r="K319" s="4" t="n"/>
      <c r="L319" s="4">
        <f>MAX(0,J319-K319)</f>
        <v/>
      </c>
    </row>
    <row r="320">
      <c r="A320" s="2" t="n"/>
      <c r="F320" s="3" t="n"/>
      <c r="G320" t="n">
        <v>319</v>
      </c>
      <c r="H320">
        <f>SUMIFS(F:F,E:E,"Car/Van",A:A,"&gt;="&amp;Summary!$C$4,A:A,"&lt;="&amp;Summary!$C$5,G:G,"&lt;="&amp;G320)</f>
        <v/>
      </c>
      <c r="I320">
        <f>IF(E320="Car/Van",IF(H320&lt;=10000,0.45,0.25),IF(E320="Motorcycle",0.24,IF(E320="Bicycle",0.20,0)))</f>
        <v/>
      </c>
      <c r="J320" s="4">
        <f>IF(E320="Car/Van",IF(H320&lt;=10000,F320*0.45,IF(H320-F320&gt;=10000,F320*0.25,(10000-(H320-F320))*0.45 + (F320-(10000-(H320-F320)))*0.25))),IF(E320="Motorcycle",F320*0.24,IF(E320="Bicycle",F320*0.20,0)))</f>
        <v/>
      </c>
      <c r="K320" s="4" t="n"/>
      <c r="L320" s="4">
        <f>MAX(0,J320-K320)</f>
        <v/>
      </c>
    </row>
    <row r="321">
      <c r="A321" s="2" t="n"/>
      <c r="F321" s="3" t="n"/>
      <c r="G321" t="n">
        <v>320</v>
      </c>
      <c r="H321">
        <f>SUMIFS(F:F,E:E,"Car/Van",A:A,"&gt;="&amp;Summary!$C$4,A:A,"&lt;="&amp;Summary!$C$5,G:G,"&lt;="&amp;G321)</f>
        <v/>
      </c>
      <c r="I321">
        <f>IF(E321="Car/Van",IF(H321&lt;=10000,0.45,0.25),IF(E321="Motorcycle",0.24,IF(E321="Bicycle",0.20,0)))</f>
        <v/>
      </c>
      <c r="J321" s="4">
        <f>IF(E321="Car/Van",IF(H321&lt;=10000,F321*0.45,IF(H321-F321&gt;=10000,F321*0.25,(10000-(H321-F321))*0.45 + (F321-(10000-(H321-F321)))*0.25))),IF(E321="Motorcycle",F321*0.24,IF(E321="Bicycle",F321*0.20,0)))</f>
        <v/>
      </c>
      <c r="K321" s="4" t="n"/>
      <c r="L321" s="4">
        <f>MAX(0,J321-K321)</f>
        <v/>
      </c>
    </row>
    <row r="322">
      <c r="A322" s="2" t="n"/>
      <c r="F322" s="3" t="n"/>
      <c r="G322" t="n">
        <v>321</v>
      </c>
      <c r="H322">
        <f>SUMIFS(F:F,E:E,"Car/Van",A:A,"&gt;="&amp;Summary!$C$4,A:A,"&lt;="&amp;Summary!$C$5,G:G,"&lt;="&amp;G322)</f>
        <v/>
      </c>
      <c r="I322">
        <f>IF(E322="Car/Van",IF(H322&lt;=10000,0.45,0.25),IF(E322="Motorcycle",0.24,IF(E322="Bicycle",0.20,0)))</f>
        <v/>
      </c>
      <c r="J322" s="4">
        <f>IF(E322="Car/Van",IF(H322&lt;=10000,F322*0.45,IF(H322-F322&gt;=10000,F322*0.25,(10000-(H322-F322))*0.45 + (F322-(10000-(H322-F322)))*0.25))),IF(E322="Motorcycle",F322*0.24,IF(E322="Bicycle",F322*0.20,0)))</f>
        <v/>
      </c>
      <c r="K322" s="4" t="n"/>
      <c r="L322" s="4">
        <f>MAX(0,J322-K322)</f>
        <v/>
      </c>
    </row>
    <row r="323">
      <c r="A323" s="2" t="n"/>
      <c r="F323" s="3" t="n"/>
      <c r="G323" t="n">
        <v>322</v>
      </c>
      <c r="H323">
        <f>SUMIFS(F:F,E:E,"Car/Van",A:A,"&gt;="&amp;Summary!$C$4,A:A,"&lt;="&amp;Summary!$C$5,G:G,"&lt;="&amp;G323)</f>
        <v/>
      </c>
      <c r="I323">
        <f>IF(E323="Car/Van",IF(H323&lt;=10000,0.45,0.25),IF(E323="Motorcycle",0.24,IF(E323="Bicycle",0.20,0)))</f>
        <v/>
      </c>
      <c r="J323" s="4">
        <f>IF(E323="Car/Van",IF(H323&lt;=10000,F323*0.45,IF(H323-F323&gt;=10000,F323*0.25,(10000-(H323-F323))*0.45 + (F323-(10000-(H323-F323)))*0.25))),IF(E323="Motorcycle",F323*0.24,IF(E323="Bicycle",F323*0.20,0)))</f>
        <v/>
      </c>
      <c r="K323" s="4" t="n"/>
      <c r="L323" s="4">
        <f>MAX(0,J323-K323)</f>
        <v/>
      </c>
    </row>
    <row r="324">
      <c r="A324" s="2" t="n"/>
      <c r="F324" s="3" t="n"/>
      <c r="G324" t="n">
        <v>323</v>
      </c>
      <c r="H324">
        <f>SUMIFS(F:F,E:E,"Car/Van",A:A,"&gt;="&amp;Summary!$C$4,A:A,"&lt;="&amp;Summary!$C$5,G:G,"&lt;="&amp;G324)</f>
        <v/>
      </c>
      <c r="I324">
        <f>IF(E324="Car/Van",IF(H324&lt;=10000,0.45,0.25),IF(E324="Motorcycle",0.24,IF(E324="Bicycle",0.20,0)))</f>
        <v/>
      </c>
      <c r="J324" s="4">
        <f>IF(E324="Car/Van",IF(H324&lt;=10000,F324*0.45,IF(H324-F324&gt;=10000,F324*0.25,(10000-(H324-F324))*0.45 + (F324-(10000-(H324-F324)))*0.25))),IF(E324="Motorcycle",F324*0.24,IF(E324="Bicycle",F324*0.20,0)))</f>
        <v/>
      </c>
      <c r="K324" s="4" t="n"/>
      <c r="L324" s="4">
        <f>MAX(0,J324-K324)</f>
        <v/>
      </c>
    </row>
    <row r="325">
      <c r="A325" s="2" t="n"/>
      <c r="F325" s="3" t="n"/>
      <c r="G325" t="n">
        <v>324</v>
      </c>
      <c r="H325">
        <f>SUMIFS(F:F,E:E,"Car/Van",A:A,"&gt;="&amp;Summary!$C$4,A:A,"&lt;="&amp;Summary!$C$5,G:G,"&lt;="&amp;G325)</f>
        <v/>
      </c>
      <c r="I325">
        <f>IF(E325="Car/Van",IF(H325&lt;=10000,0.45,0.25),IF(E325="Motorcycle",0.24,IF(E325="Bicycle",0.20,0)))</f>
        <v/>
      </c>
      <c r="J325" s="4">
        <f>IF(E325="Car/Van",IF(H325&lt;=10000,F325*0.45,IF(H325-F325&gt;=10000,F325*0.25,(10000-(H325-F325))*0.45 + (F325-(10000-(H325-F325)))*0.25))),IF(E325="Motorcycle",F325*0.24,IF(E325="Bicycle",F325*0.20,0)))</f>
        <v/>
      </c>
      <c r="K325" s="4" t="n"/>
      <c r="L325" s="4">
        <f>MAX(0,J325-K325)</f>
        <v/>
      </c>
    </row>
    <row r="326">
      <c r="A326" s="2" t="n"/>
      <c r="F326" s="3" t="n"/>
      <c r="G326" t="n">
        <v>325</v>
      </c>
      <c r="H326">
        <f>SUMIFS(F:F,E:E,"Car/Van",A:A,"&gt;="&amp;Summary!$C$4,A:A,"&lt;="&amp;Summary!$C$5,G:G,"&lt;="&amp;G326)</f>
        <v/>
      </c>
      <c r="I326">
        <f>IF(E326="Car/Van",IF(H326&lt;=10000,0.45,0.25),IF(E326="Motorcycle",0.24,IF(E326="Bicycle",0.20,0)))</f>
        <v/>
      </c>
      <c r="J326" s="4">
        <f>IF(E326="Car/Van",IF(H326&lt;=10000,F326*0.45,IF(H326-F326&gt;=10000,F326*0.25,(10000-(H326-F326))*0.45 + (F326-(10000-(H326-F326)))*0.25))),IF(E326="Motorcycle",F326*0.24,IF(E326="Bicycle",F326*0.20,0)))</f>
        <v/>
      </c>
      <c r="K326" s="4" t="n"/>
      <c r="L326" s="4">
        <f>MAX(0,J326-K326)</f>
        <v/>
      </c>
    </row>
    <row r="327">
      <c r="A327" s="2" t="n"/>
      <c r="F327" s="3" t="n"/>
      <c r="G327" t="n">
        <v>326</v>
      </c>
      <c r="H327">
        <f>SUMIFS(F:F,E:E,"Car/Van",A:A,"&gt;="&amp;Summary!$C$4,A:A,"&lt;="&amp;Summary!$C$5,G:G,"&lt;="&amp;G327)</f>
        <v/>
      </c>
      <c r="I327">
        <f>IF(E327="Car/Van",IF(H327&lt;=10000,0.45,0.25),IF(E327="Motorcycle",0.24,IF(E327="Bicycle",0.20,0)))</f>
        <v/>
      </c>
      <c r="J327" s="4">
        <f>IF(E327="Car/Van",IF(H327&lt;=10000,F327*0.45,IF(H327-F327&gt;=10000,F327*0.25,(10000-(H327-F327))*0.45 + (F327-(10000-(H327-F327)))*0.25))),IF(E327="Motorcycle",F327*0.24,IF(E327="Bicycle",F327*0.20,0)))</f>
        <v/>
      </c>
      <c r="K327" s="4" t="n"/>
      <c r="L327" s="4">
        <f>MAX(0,J327-K327)</f>
        <v/>
      </c>
    </row>
    <row r="328">
      <c r="A328" s="2" t="n"/>
      <c r="F328" s="3" t="n"/>
      <c r="G328" t="n">
        <v>327</v>
      </c>
      <c r="H328">
        <f>SUMIFS(F:F,E:E,"Car/Van",A:A,"&gt;="&amp;Summary!$C$4,A:A,"&lt;="&amp;Summary!$C$5,G:G,"&lt;="&amp;G328)</f>
        <v/>
      </c>
      <c r="I328">
        <f>IF(E328="Car/Van",IF(H328&lt;=10000,0.45,0.25),IF(E328="Motorcycle",0.24,IF(E328="Bicycle",0.20,0)))</f>
        <v/>
      </c>
      <c r="J328" s="4">
        <f>IF(E328="Car/Van",IF(H328&lt;=10000,F328*0.45,IF(H328-F328&gt;=10000,F328*0.25,(10000-(H328-F328))*0.45 + (F328-(10000-(H328-F328)))*0.25))),IF(E328="Motorcycle",F328*0.24,IF(E328="Bicycle",F328*0.20,0)))</f>
        <v/>
      </c>
      <c r="K328" s="4" t="n"/>
      <c r="L328" s="4">
        <f>MAX(0,J328-K328)</f>
        <v/>
      </c>
    </row>
    <row r="329">
      <c r="A329" s="2" t="n"/>
      <c r="F329" s="3" t="n"/>
      <c r="G329" t="n">
        <v>328</v>
      </c>
      <c r="H329">
        <f>SUMIFS(F:F,E:E,"Car/Van",A:A,"&gt;="&amp;Summary!$C$4,A:A,"&lt;="&amp;Summary!$C$5,G:G,"&lt;="&amp;G329)</f>
        <v/>
      </c>
      <c r="I329">
        <f>IF(E329="Car/Van",IF(H329&lt;=10000,0.45,0.25),IF(E329="Motorcycle",0.24,IF(E329="Bicycle",0.20,0)))</f>
        <v/>
      </c>
      <c r="J329" s="4">
        <f>IF(E329="Car/Van",IF(H329&lt;=10000,F329*0.45,IF(H329-F329&gt;=10000,F329*0.25,(10000-(H329-F329))*0.45 + (F329-(10000-(H329-F329)))*0.25))),IF(E329="Motorcycle",F329*0.24,IF(E329="Bicycle",F329*0.20,0)))</f>
        <v/>
      </c>
      <c r="K329" s="4" t="n"/>
      <c r="L329" s="4">
        <f>MAX(0,J329-K329)</f>
        <v/>
      </c>
    </row>
    <row r="330">
      <c r="A330" s="2" t="n"/>
      <c r="F330" s="3" t="n"/>
      <c r="G330" t="n">
        <v>329</v>
      </c>
      <c r="H330">
        <f>SUMIFS(F:F,E:E,"Car/Van",A:A,"&gt;="&amp;Summary!$C$4,A:A,"&lt;="&amp;Summary!$C$5,G:G,"&lt;="&amp;G330)</f>
        <v/>
      </c>
      <c r="I330">
        <f>IF(E330="Car/Van",IF(H330&lt;=10000,0.45,0.25),IF(E330="Motorcycle",0.24,IF(E330="Bicycle",0.20,0)))</f>
        <v/>
      </c>
      <c r="J330" s="4">
        <f>IF(E330="Car/Van",IF(H330&lt;=10000,F330*0.45,IF(H330-F330&gt;=10000,F330*0.25,(10000-(H330-F330))*0.45 + (F330-(10000-(H330-F330)))*0.25))),IF(E330="Motorcycle",F330*0.24,IF(E330="Bicycle",F330*0.20,0)))</f>
        <v/>
      </c>
      <c r="K330" s="4" t="n"/>
      <c r="L330" s="4">
        <f>MAX(0,J330-K330)</f>
        <v/>
      </c>
    </row>
    <row r="331">
      <c r="A331" s="2" t="n"/>
      <c r="F331" s="3" t="n"/>
      <c r="G331" t="n">
        <v>330</v>
      </c>
      <c r="H331">
        <f>SUMIFS(F:F,E:E,"Car/Van",A:A,"&gt;="&amp;Summary!$C$4,A:A,"&lt;="&amp;Summary!$C$5,G:G,"&lt;="&amp;G331)</f>
        <v/>
      </c>
      <c r="I331">
        <f>IF(E331="Car/Van",IF(H331&lt;=10000,0.45,0.25),IF(E331="Motorcycle",0.24,IF(E331="Bicycle",0.20,0)))</f>
        <v/>
      </c>
      <c r="J331" s="4">
        <f>IF(E331="Car/Van",IF(H331&lt;=10000,F331*0.45,IF(H331-F331&gt;=10000,F331*0.25,(10000-(H331-F331))*0.45 + (F331-(10000-(H331-F331)))*0.25))),IF(E331="Motorcycle",F331*0.24,IF(E331="Bicycle",F331*0.20,0)))</f>
        <v/>
      </c>
      <c r="K331" s="4" t="n"/>
      <c r="L331" s="4">
        <f>MAX(0,J331-K331)</f>
        <v/>
      </c>
    </row>
    <row r="332">
      <c r="A332" s="2" t="n"/>
      <c r="F332" s="3" t="n"/>
      <c r="G332" t="n">
        <v>331</v>
      </c>
      <c r="H332">
        <f>SUMIFS(F:F,E:E,"Car/Van",A:A,"&gt;="&amp;Summary!$C$4,A:A,"&lt;="&amp;Summary!$C$5,G:G,"&lt;="&amp;G332)</f>
        <v/>
      </c>
      <c r="I332">
        <f>IF(E332="Car/Van",IF(H332&lt;=10000,0.45,0.25),IF(E332="Motorcycle",0.24,IF(E332="Bicycle",0.20,0)))</f>
        <v/>
      </c>
      <c r="J332" s="4">
        <f>IF(E332="Car/Van",IF(H332&lt;=10000,F332*0.45,IF(H332-F332&gt;=10000,F332*0.25,(10000-(H332-F332))*0.45 + (F332-(10000-(H332-F332)))*0.25))),IF(E332="Motorcycle",F332*0.24,IF(E332="Bicycle",F332*0.20,0)))</f>
        <v/>
      </c>
      <c r="K332" s="4" t="n"/>
      <c r="L332" s="4">
        <f>MAX(0,J332-K332)</f>
        <v/>
      </c>
    </row>
    <row r="333">
      <c r="A333" s="2" t="n"/>
      <c r="F333" s="3" t="n"/>
      <c r="G333" t="n">
        <v>332</v>
      </c>
      <c r="H333">
        <f>SUMIFS(F:F,E:E,"Car/Van",A:A,"&gt;="&amp;Summary!$C$4,A:A,"&lt;="&amp;Summary!$C$5,G:G,"&lt;="&amp;G333)</f>
        <v/>
      </c>
      <c r="I333">
        <f>IF(E333="Car/Van",IF(H333&lt;=10000,0.45,0.25),IF(E333="Motorcycle",0.24,IF(E333="Bicycle",0.20,0)))</f>
        <v/>
      </c>
      <c r="J333" s="4">
        <f>IF(E333="Car/Van",IF(H333&lt;=10000,F333*0.45,IF(H333-F333&gt;=10000,F333*0.25,(10000-(H333-F333))*0.45 + (F333-(10000-(H333-F333)))*0.25))),IF(E333="Motorcycle",F333*0.24,IF(E333="Bicycle",F333*0.20,0)))</f>
        <v/>
      </c>
      <c r="K333" s="4" t="n"/>
      <c r="L333" s="4">
        <f>MAX(0,J333-K333)</f>
        <v/>
      </c>
    </row>
    <row r="334">
      <c r="A334" s="2" t="n"/>
      <c r="F334" s="3" t="n"/>
      <c r="G334" t="n">
        <v>333</v>
      </c>
      <c r="H334">
        <f>SUMIFS(F:F,E:E,"Car/Van",A:A,"&gt;="&amp;Summary!$C$4,A:A,"&lt;="&amp;Summary!$C$5,G:G,"&lt;="&amp;G334)</f>
        <v/>
      </c>
      <c r="I334">
        <f>IF(E334="Car/Van",IF(H334&lt;=10000,0.45,0.25),IF(E334="Motorcycle",0.24,IF(E334="Bicycle",0.20,0)))</f>
        <v/>
      </c>
      <c r="J334" s="4">
        <f>IF(E334="Car/Van",IF(H334&lt;=10000,F334*0.45,IF(H334-F334&gt;=10000,F334*0.25,(10000-(H334-F334))*0.45 + (F334-(10000-(H334-F334)))*0.25))),IF(E334="Motorcycle",F334*0.24,IF(E334="Bicycle",F334*0.20,0)))</f>
        <v/>
      </c>
      <c r="K334" s="4" t="n"/>
      <c r="L334" s="4">
        <f>MAX(0,J334-K334)</f>
        <v/>
      </c>
    </row>
    <row r="335">
      <c r="A335" s="2" t="n"/>
      <c r="F335" s="3" t="n"/>
      <c r="G335" t="n">
        <v>334</v>
      </c>
      <c r="H335">
        <f>SUMIFS(F:F,E:E,"Car/Van",A:A,"&gt;="&amp;Summary!$C$4,A:A,"&lt;="&amp;Summary!$C$5,G:G,"&lt;="&amp;G335)</f>
        <v/>
      </c>
      <c r="I335">
        <f>IF(E335="Car/Van",IF(H335&lt;=10000,0.45,0.25),IF(E335="Motorcycle",0.24,IF(E335="Bicycle",0.20,0)))</f>
        <v/>
      </c>
      <c r="J335" s="4">
        <f>IF(E335="Car/Van",IF(H335&lt;=10000,F335*0.45,IF(H335-F335&gt;=10000,F335*0.25,(10000-(H335-F335))*0.45 + (F335-(10000-(H335-F335)))*0.25))),IF(E335="Motorcycle",F335*0.24,IF(E335="Bicycle",F335*0.20,0)))</f>
        <v/>
      </c>
      <c r="K335" s="4" t="n"/>
      <c r="L335" s="4">
        <f>MAX(0,J335-K335)</f>
        <v/>
      </c>
    </row>
    <row r="336">
      <c r="A336" s="2" t="n"/>
      <c r="F336" s="3" t="n"/>
      <c r="G336" t="n">
        <v>335</v>
      </c>
      <c r="H336">
        <f>SUMIFS(F:F,E:E,"Car/Van",A:A,"&gt;="&amp;Summary!$C$4,A:A,"&lt;="&amp;Summary!$C$5,G:G,"&lt;="&amp;G336)</f>
        <v/>
      </c>
      <c r="I336">
        <f>IF(E336="Car/Van",IF(H336&lt;=10000,0.45,0.25),IF(E336="Motorcycle",0.24,IF(E336="Bicycle",0.20,0)))</f>
        <v/>
      </c>
      <c r="J336" s="4">
        <f>IF(E336="Car/Van",IF(H336&lt;=10000,F336*0.45,IF(H336-F336&gt;=10000,F336*0.25,(10000-(H336-F336))*0.45 + (F336-(10000-(H336-F336)))*0.25))),IF(E336="Motorcycle",F336*0.24,IF(E336="Bicycle",F336*0.20,0)))</f>
        <v/>
      </c>
      <c r="K336" s="4" t="n"/>
      <c r="L336" s="4">
        <f>MAX(0,J336-K336)</f>
        <v/>
      </c>
    </row>
    <row r="337">
      <c r="A337" s="2" t="n"/>
      <c r="F337" s="3" t="n"/>
      <c r="G337" t="n">
        <v>336</v>
      </c>
      <c r="H337">
        <f>SUMIFS(F:F,E:E,"Car/Van",A:A,"&gt;="&amp;Summary!$C$4,A:A,"&lt;="&amp;Summary!$C$5,G:G,"&lt;="&amp;G337)</f>
        <v/>
      </c>
      <c r="I337">
        <f>IF(E337="Car/Van",IF(H337&lt;=10000,0.45,0.25),IF(E337="Motorcycle",0.24,IF(E337="Bicycle",0.20,0)))</f>
        <v/>
      </c>
      <c r="J337" s="4">
        <f>IF(E337="Car/Van",IF(H337&lt;=10000,F337*0.45,IF(H337-F337&gt;=10000,F337*0.25,(10000-(H337-F337))*0.45 + (F337-(10000-(H337-F337)))*0.25))),IF(E337="Motorcycle",F337*0.24,IF(E337="Bicycle",F337*0.20,0)))</f>
        <v/>
      </c>
      <c r="K337" s="4" t="n"/>
      <c r="L337" s="4">
        <f>MAX(0,J337-K337)</f>
        <v/>
      </c>
    </row>
    <row r="338">
      <c r="A338" s="2" t="n"/>
      <c r="F338" s="3" t="n"/>
      <c r="G338" t="n">
        <v>337</v>
      </c>
      <c r="H338">
        <f>SUMIFS(F:F,E:E,"Car/Van",A:A,"&gt;="&amp;Summary!$C$4,A:A,"&lt;="&amp;Summary!$C$5,G:G,"&lt;="&amp;G338)</f>
        <v/>
      </c>
      <c r="I338">
        <f>IF(E338="Car/Van",IF(H338&lt;=10000,0.45,0.25),IF(E338="Motorcycle",0.24,IF(E338="Bicycle",0.20,0)))</f>
        <v/>
      </c>
      <c r="J338" s="4">
        <f>IF(E338="Car/Van",IF(H338&lt;=10000,F338*0.45,IF(H338-F338&gt;=10000,F338*0.25,(10000-(H338-F338))*0.45 + (F338-(10000-(H338-F338)))*0.25))),IF(E338="Motorcycle",F338*0.24,IF(E338="Bicycle",F338*0.20,0)))</f>
        <v/>
      </c>
      <c r="K338" s="4" t="n"/>
      <c r="L338" s="4">
        <f>MAX(0,J338-K338)</f>
        <v/>
      </c>
    </row>
    <row r="339">
      <c r="A339" s="2" t="n"/>
      <c r="F339" s="3" t="n"/>
      <c r="G339" t="n">
        <v>338</v>
      </c>
      <c r="H339">
        <f>SUMIFS(F:F,E:E,"Car/Van",A:A,"&gt;="&amp;Summary!$C$4,A:A,"&lt;="&amp;Summary!$C$5,G:G,"&lt;="&amp;G339)</f>
        <v/>
      </c>
      <c r="I339">
        <f>IF(E339="Car/Van",IF(H339&lt;=10000,0.45,0.25),IF(E339="Motorcycle",0.24,IF(E339="Bicycle",0.20,0)))</f>
        <v/>
      </c>
      <c r="J339" s="4">
        <f>IF(E339="Car/Van",IF(H339&lt;=10000,F339*0.45,IF(H339-F339&gt;=10000,F339*0.25,(10000-(H339-F339))*0.45 + (F339-(10000-(H339-F339)))*0.25))),IF(E339="Motorcycle",F339*0.24,IF(E339="Bicycle",F339*0.20,0)))</f>
        <v/>
      </c>
      <c r="K339" s="4" t="n"/>
      <c r="L339" s="4">
        <f>MAX(0,J339-K339)</f>
        <v/>
      </c>
    </row>
    <row r="340">
      <c r="A340" s="2" t="n"/>
      <c r="F340" s="3" t="n"/>
      <c r="G340" t="n">
        <v>339</v>
      </c>
      <c r="H340">
        <f>SUMIFS(F:F,E:E,"Car/Van",A:A,"&gt;="&amp;Summary!$C$4,A:A,"&lt;="&amp;Summary!$C$5,G:G,"&lt;="&amp;G340)</f>
        <v/>
      </c>
      <c r="I340">
        <f>IF(E340="Car/Van",IF(H340&lt;=10000,0.45,0.25),IF(E340="Motorcycle",0.24,IF(E340="Bicycle",0.20,0)))</f>
        <v/>
      </c>
      <c r="J340" s="4">
        <f>IF(E340="Car/Van",IF(H340&lt;=10000,F340*0.45,IF(H340-F340&gt;=10000,F340*0.25,(10000-(H340-F340))*0.45 + (F340-(10000-(H340-F340)))*0.25))),IF(E340="Motorcycle",F340*0.24,IF(E340="Bicycle",F340*0.20,0)))</f>
        <v/>
      </c>
      <c r="K340" s="4" t="n"/>
      <c r="L340" s="4">
        <f>MAX(0,J340-K340)</f>
        <v/>
      </c>
    </row>
    <row r="341">
      <c r="A341" s="2" t="n"/>
      <c r="F341" s="3" t="n"/>
      <c r="G341" t="n">
        <v>340</v>
      </c>
      <c r="H341">
        <f>SUMIFS(F:F,E:E,"Car/Van",A:A,"&gt;="&amp;Summary!$C$4,A:A,"&lt;="&amp;Summary!$C$5,G:G,"&lt;="&amp;G341)</f>
        <v/>
      </c>
      <c r="I341">
        <f>IF(E341="Car/Van",IF(H341&lt;=10000,0.45,0.25),IF(E341="Motorcycle",0.24,IF(E341="Bicycle",0.20,0)))</f>
        <v/>
      </c>
      <c r="J341" s="4">
        <f>IF(E341="Car/Van",IF(H341&lt;=10000,F341*0.45,IF(H341-F341&gt;=10000,F341*0.25,(10000-(H341-F341))*0.45 + (F341-(10000-(H341-F341)))*0.25))),IF(E341="Motorcycle",F341*0.24,IF(E341="Bicycle",F341*0.20,0)))</f>
        <v/>
      </c>
      <c r="K341" s="4" t="n"/>
      <c r="L341" s="4">
        <f>MAX(0,J341-K341)</f>
        <v/>
      </c>
    </row>
    <row r="342">
      <c r="A342" s="2" t="n"/>
      <c r="F342" s="3" t="n"/>
      <c r="G342" t="n">
        <v>341</v>
      </c>
      <c r="H342">
        <f>SUMIFS(F:F,E:E,"Car/Van",A:A,"&gt;="&amp;Summary!$C$4,A:A,"&lt;="&amp;Summary!$C$5,G:G,"&lt;="&amp;G342)</f>
        <v/>
      </c>
      <c r="I342">
        <f>IF(E342="Car/Van",IF(H342&lt;=10000,0.45,0.25),IF(E342="Motorcycle",0.24,IF(E342="Bicycle",0.20,0)))</f>
        <v/>
      </c>
      <c r="J342" s="4">
        <f>IF(E342="Car/Van",IF(H342&lt;=10000,F342*0.45,IF(H342-F342&gt;=10000,F342*0.25,(10000-(H342-F342))*0.45 + (F342-(10000-(H342-F342)))*0.25))),IF(E342="Motorcycle",F342*0.24,IF(E342="Bicycle",F342*0.20,0)))</f>
        <v/>
      </c>
      <c r="K342" s="4" t="n"/>
      <c r="L342" s="4">
        <f>MAX(0,J342-K342)</f>
        <v/>
      </c>
    </row>
    <row r="343">
      <c r="A343" s="2" t="n"/>
      <c r="F343" s="3" t="n"/>
      <c r="G343" t="n">
        <v>342</v>
      </c>
      <c r="H343">
        <f>SUMIFS(F:F,E:E,"Car/Van",A:A,"&gt;="&amp;Summary!$C$4,A:A,"&lt;="&amp;Summary!$C$5,G:G,"&lt;="&amp;G343)</f>
        <v/>
      </c>
      <c r="I343">
        <f>IF(E343="Car/Van",IF(H343&lt;=10000,0.45,0.25),IF(E343="Motorcycle",0.24,IF(E343="Bicycle",0.20,0)))</f>
        <v/>
      </c>
      <c r="J343" s="4">
        <f>IF(E343="Car/Van",IF(H343&lt;=10000,F343*0.45,IF(H343-F343&gt;=10000,F343*0.25,(10000-(H343-F343))*0.45 + (F343-(10000-(H343-F343)))*0.25))),IF(E343="Motorcycle",F343*0.24,IF(E343="Bicycle",F343*0.20,0)))</f>
        <v/>
      </c>
      <c r="K343" s="4" t="n"/>
      <c r="L343" s="4">
        <f>MAX(0,J343-K343)</f>
        <v/>
      </c>
    </row>
    <row r="344">
      <c r="A344" s="2" t="n"/>
      <c r="F344" s="3" t="n"/>
      <c r="G344" t="n">
        <v>343</v>
      </c>
      <c r="H344">
        <f>SUMIFS(F:F,E:E,"Car/Van",A:A,"&gt;="&amp;Summary!$C$4,A:A,"&lt;="&amp;Summary!$C$5,G:G,"&lt;="&amp;G344)</f>
        <v/>
      </c>
      <c r="I344">
        <f>IF(E344="Car/Van",IF(H344&lt;=10000,0.45,0.25),IF(E344="Motorcycle",0.24,IF(E344="Bicycle",0.20,0)))</f>
        <v/>
      </c>
      <c r="J344" s="4">
        <f>IF(E344="Car/Van",IF(H344&lt;=10000,F344*0.45,IF(H344-F344&gt;=10000,F344*0.25,(10000-(H344-F344))*0.45 + (F344-(10000-(H344-F344)))*0.25))),IF(E344="Motorcycle",F344*0.24,IF(E344="Bicycle",F344*0.20,0)))</f>
        <v/>
      </c>
      <c r="K344" s="4" t="n"/>
      <c r="L344" s="4">
        <f>MAX(0,J344-K344)</f>
        <v/>
      </c>
    </row>
    <row r="345">
      <c r="A345" s="2" t="n"/>
      <c r="F345" s="3" t="n"/>
      <c r="G345" t="n">
        <v>344</v>
      </c>
      <c r="H345">
        <f>SUMIFS(F:F,E:E,"Car/Van",A:A,"&gt;="&amp;Summary!$C$4,A:A,"&lt;="&amp;Summary!$C$5,G:G,"&lt;="&amp;G345)</f>
        <v/>
      </c>
      <c r="I345">
        <f>IF(E345="Car/Van",IF(H345&lt;=10000,0.45,0.25),IF(E345="Motorcycle",0.24,IF(E345="Bicycle",0.20,0)))</f>
        <v/>
      </c>
      <c r="J345" s="4">
        <f>IF(E345="Car/Van",IF(H345&lt;=10000,F345*0.45,IF(H345-F345&gt;=10000,F345*0.25,(10000-(H345-F345))*0.45 + (F345-(10000-(H345-F345)))*0.25))),IF(E345="Motorcycle",F345*0.24,IF(E345="Bicycle",F345*0.20,0)))</f>
        <v/>
      </c>
      <c r="K345" s="4" t="n"/>
      <c r="L345" s="4">
        <f>MAX(0,J345-K345)</f>
        <v/>
      </c>
    </row>
    <row r="346">
      <c r="A346" s="2" t="n"/>
      <c r="F346" s="3" t="n"/>
      <c r="G346" t="n">
        <v>345</v>
      </c>
      <c r="H346">
        <f>SUMIFS(F:F,E:E,"Car/Van",A:A,"&gt;="&amp;Summary!$C$4,A:A,"&lt;="&amp;Summary!$C$5,G:G,"&lt;="&amp;G346)</f>
        <v/>
      </c>
      <c r="I346">
        <f>IF(E346="Car/Van",IF(H346&lt;=10000,0.45,0.25),IF(E346="Motorcycle",0.24,IF(E346="Bicycle",0.20,0)))</f>
        <v/>
      </c>
      <c r="J346" s="4">
        <f>IF(E346="Car/Van",IF(H346&lt;=10000,F346*0.45,IF(H346-F346&gt;=10000,F346*0.25,(10000-(H346-F346))*0.45 + (F346-(10000-(H346-F346)))*0.25))),IF(E346="Motorcycle",F346*0.24,IF(E346="Bicycle",F346*0.20,0)))</f>
        <v/>
      </c>
      <c r="K346" s="4" t="n"/>
      <c r="L346" s="4">
        <f>MAX(0,J346-K346)</f>
        <v/>
      </c>
    </row>
    <row r="347">
      <c r="A347" s="2" t="n"/>
      <c r="F347" s="3" t="n"/>
      <c r="G347" t="n">
        <v>346</v>
      </c>
      <c r="H347">
        <f>SUMIFS(F:F,E:E,"Car/Van",A:A,"&gt;="&amp;Summary!$C$4,A:A,"&lt;="&amp;Summary!$C$5,G:G,"&lt;="&amp;G347)</f>
        <v/>
      </c>
      <c r="I347">
        <f>IF(E347="Car/Van",IF(H347&lt;=10000,0.45,0.25),IF(E347="Motorcycle",0.24,IF(E347="Bicycle",0.20,0)))</f>
        <v/>
      </c>
      <c r="J347" s="4">
        <f>IF(E347="Car/Van",IF(H347&lt;=10000,F347*0.45,IF(H347-F347&gt;=10000,F347*0.25,(10000-(H347-F347))*0.45 + (F347-(10000-(H347-F347)))*0.25))),IF(E347="Motorcycle",F347*0.24,IF(E347="Bicycle",F347*0.20,0)))</f>
        <v/>
      </c>
      <c r="K347" s="4" t="n"/>
      <c r="L347" s="4">
        <f>MAX(0,J347-K347)</f>
        <v/>
      </c>
    </row>
    <row r="348">
      <c r="A348" s="2" t="n"/>
      <c r="F348" s="3" t="n"/>
      <c r="G348" t="n">
        <v>347</v>
      </c>
      <c r="H348">
        <f>SUMIFS(F:F,E:E,"Car/Van",A:A,"&gt;="&amp;Summary!$C$4,A:A,"&lt;="&amp;Summary!$C$5,G:G,"&lt;="&amp;G348)</f>
        <v/>
      </c>
      <c r="I348">
        <f>IF(E348="Car/Van",IF(H348&lt;=10000,0.45,0.25),IF(E348="Motorcycle",0.24,IF(E348="Bicycle",0.20,0)))</f>
        <v/>
      </c>
      <c r="J348" s="4">
        <f>IF(E348="Car/Van",IF(H348&lt;=10000,F348*0.45,IF(H348-F348&gt;=10000,F348*0.25,(10000-(H348-F348))*0.45 + (F348-(10000-(H348-F348)))*0.25))),IF(E348="Motorcycle",F348*0.24,IF(E348="Bicycle",F348*0.20,0)))</f>
        <v/>
      </c>
      <c r="K348" s="4" t="n"/>
      <c r="L348" s="4">
        <f>MAX(0,J348-K348)</f>
        <v/>
      </c>
    </row>
    <row r="349">
      <c r="A349" s="2" t="n"/>
      <c r="F349" s="3" t="n"/>
      <c r="G349" t="n">
        <v>348</v>
      </c>
      <c r="H349">
        <f>SUMIFS(F:F,E:E,"Car/Van",A:A,"&gt;="&amp;Summary!$C$4,A:A,"&lt;="&amp;Summary!$C$5,G:G,"&lt;="&amp;G349)</f>
        <v/>
      </c>
      <c r="I349">
        <f>IF(E349="Car/Van",IF(H349&lt;=10000,0.45,0.25),IF(E349="Motorcycle",0.24,IF(E349="Bicycle",0.20,0)))</f>
        <v/>
      </c>
      <c r="J349" s="4">
        <f>IF(E349="Car/Van",IF(H349&lt;=10000,F349*0.45,IF(H349-F349&gt;=10000,F349*0.25,(10000-(H349-F349))*0.45 + (F349-(10000-(H349-F349)))*0.25))),IF(E349="Motorcycle",F349*0.24,IF(E349="Bicycle",F349*0.20,0)))</f>
        <v/>
      </c>
      <c r="K349" s="4" t="n"/>
      <c r="L349" s="4">
        <f>MAX(0,J349-K349)</f>
        <v/>
      </c>
    </row>
    <row r="350">
      <c r="A350" s="2" t="n"/>
      <c r="F350" s="3" t="n"/>
      <c r="G350" t="n">
        <v>349</v>
      </c>
      <c r="H350">
        <f>SUMIFS(F:F,E:E,"Car/Van",A:A,"&gt;="&amp;Summary!$C$4,A:A,"&lt;="&amp;Summary!$C$5,G:G,"&lt;="&amp;G350)</f>
        <v/>
      </c>
      <c r="I350">
        <f>IF(E350="Car/Van",IF(H350&lt;=10000,0.45,0.25),IF(E350="Motorcycle",0.24,IF(E350="Bicycle",0.20,0)))</f>
        <v/>
      </c>
      <c r="J350" s="4">
        <f>IF(E350="Car/Van",IF(H350&lt;=10000,F350*0.45,IF(H350-F350&gt;=10000,F350*0.25,(10000-(H350-F350))*0.45 + (F350-(10000-(H350-F350)))*0.25))),IF(E350="Motorcycle",F350*0.24,IF(E350="Bicycle",F350*0.20,0)))</f>
        <v/>
      </c>
      <c r="K350" s="4" t="n"/>
      <c r="L350" s="4">
        <f>MAX(0,J350-K350)</f>
        <v/>
      </c>
    </row>
    <row r="351">
      <c r="A351" s="2" t="n"/>
      <c r="F351" s="3" t="n"/>
      <c r="G351" t="n">
        <v>350</v>
      </c>
      <c r="H351">
        <f>SUMIFS(F:F,E:E,"Car/Van",A:A,"&gt;="&amp;Summary!$C$4,A:A,"&lt;="&amp;Summary!$C$5,G:G,"&lt;="&amp;G351)</f>
        <v/>
      </c>
      <c r="I351">
        <f>IF(E351="Car/Van",IF(H351&lt;=10000,0.45,0.25),IF(E351="Motorcycle",0.24,IF(E351="Bicycle",0.20,0)))</f>
        <v/>
      </c>
      <c r="J351" s="4">
        <f>IF(E351="Car/Van",IF(H351&lt;=10000,F351*0.45,IF(H351-F351&gt;=10000,F351*0.25,(10000-(H351-F351))*0.45 + (F351-(10000-(H351-F351)))*0.25))),IF(E351="Motorcycle",F351*0.24,IF(E351="Bicycle",F351*0.20,0)))</f>
        <v/>
      </c>
      <c r="K351" s="4" t="n"/>
      <c r="L351" s="4">
        <f>MAX(0,J351-K351)</f>
        <v/>
      </c>
    </row>
    <row r="352">
      <c r="A352" s="2" t="n"/>
      <c r="F352" s="3" t="n"/>
      <c r="G352" t="n">
        <v>351</v>
      </c>
      <c r="H352">
        <f>SUMIFS(F:F,E:E,"Car/Van",A:A,"&gt;="&amp;Summary!$C$4,A:A,"&lt;="&amp;Summary!$C$5,G:G,"&lt;="&amp;G352)</f>
        <v/>
      </c>
      <c r="I352">
        <f>IF(E352="Car/Van",IF(H352&lt;=10000,0.45,0.25),IF(E352="Motorcycle",0.24,IF(E352="Bicycle",0.20,0)))</f>
        <v/>
      </c>
      <c r="J352" s="4">
        <f>IF(E352="Car/Van",IF(H352&lt;=10000,F352*0.45,IF(H352-F352&gt;=10000,F352*0.25,(10000-(H352-F352))*0.45 + (F352-(10000-(H352-F352)))*0.25))),IF(E352="Motorcycle",F352*0.24,IF(E352="Bicycle",F352*0.20,0)))</f>
        <v/>
      </c>
      <c r="K352" s="4" t="n"/>
      <c r="L352" s="4">
        <f>MAX(0,J352-K352)</f>
        <v/>
      </c>
    </row>
    <row r="353">
      <c r="A353" s="2" t="n"/>
      <c r="F353" s="3" t="n"/>
      <c r="G353" t="n">
        <v>352</v>
      </c>
      <c r="H353">
        <f>SUMIFS(F:F,E:E,"Car/Van",A:A,"&gt;="&amp;Summary!$C$4,A:A,"&lt;="&amp;Summary!$C$5,G:G,"&lt;="&amp;G353)</f>
        <v/>
      </c>
      <c r="I353">
        <f>IF(E353="Car/Van",IF(H353&lt;=10000,0.45,0.25),IF(E353="Motorcycle",0.24,IF(E353="Bicycle",0.20,0)))</f>
        <v/>
      </c>
      <c r="J353" s="4">
        <f>IF(E353="Car/Van",IF(H353&lt;=10000,F353*0.45,IF(H353-F353&gt;=10000,F353*0.25,(10000-(H353-F353))*0.45 + (F353-(10000-(H353-F353)))*0.25))),IF(E353="Motorcycle",F353*0.24,IF(E353="Bicycle",F353*0.20,0)))</f>
        <v/>
      </c>
      <c r="K353" s="4" t="n"/>
      <c r="L353" s="4">
        <f>MAX(0,J353-K353)</f>
        <v/>
      </c>
    </row>
    <row r="354">
      <c r="A354" s="2" t="n"/>
      <c r="F354" s="3" t="n"/>
      <c r="G354" t="n">
        <v>353</v>
      </c>
      <c r="H354">
        <f>SUMIFS(F:F,E:E,"Car/Van",A:A,"&gt;="&amp;Summary!$C$4,A:A,"&lt;="&amp;Summary!$C$5,G:G,"&lt;="&amp;G354)</f>
        <v/>
      </c>
      <c r="I354">
        <f>IF(E354="Car/Van",IF(H354&lt;=10000,0.45,0.25),IF(E354="Motorcycle",0.24,IF(E354="Bicycle",0.20,0)))</f>
        <v/>
      </c>
      <c r="J354" s="4">
        <f>IF(E354="Car/Van",IF(H354&lt;=10000,F354*0.45,IF(H354-F354&gt;=10000,F354*0.25,(10000-(H354-F354))*0.45 + (F354-(10000-(H354-F354)))*0.25))),IF(E354="Motorcycle",F354*0.24,IF(E354="Bicycle",F354*0.20,0)))</f>
        <v/>
      </c>
      <c r="K354" s="4" t="n"/>
      <c r="L354" s="4">
        <f>MAX(0,J354-K354)</f>
        <v/>
      </c>
    </row>
    <row r="355">
      <c r="A355" s="2" t="n"/>
      <c r="F355" s="3" t="n"/>
      <c r="G355" t="n">
        <v>354</v>
      </c>
      <c r="H355">
        <f>SUMIFS(F:F,E:E,"Car/Van",A:A,"&gt;="&amp;Summary!$C$4,A:A,"&lt;="&amp;Summary!$C$5,G:G,"&lt;="&amp;G355)</f>
        <v/>
      </c>
      <c r="I355">
        <f>IF(E355="Car/Van",IF(H355&lt;=10000,0.45,0.25),IF(E355="Motorcycle",0.24,IF(E355="Bicycle",0.20,0)))</f>
        <v/>
      </c>
      <c r="J355" s="4">
        <f>IF(E355="Car/Van",IF(H355&lt;=10000,F355*0.45,IF(H355-F355&gt;=10000,F355*0.25,(10000-(H355-F355))*0.45 + (F355-(10000-(H355-F355)))*0.25))),IF(E355="Motorcycle",F355*0.24,IF(E355="Bicycle",F355*0.20,0)))</f>
        <v/>
      </c>
      <c r="K355" s="4" t="n"/>
      <c r="L355" s="4">
        <f>MAX(0,J355-K355)</f>
        <v/>
      </c>
    </row>
    <row r="356">
      <c r="A356" s="2" t="n"/>
      <c r="F356" s="3" t="n"/>
      <c r="G356" t="n">
        <v>355</v>
      </c>
      <c r="H356">
        <f>SUMIFS(F:F,E:E,"Car/Van",A:A,"&gt;="&amp;Summary!$C$4,A:A,"&lt;="&amp;Summary!$C$5,G:G,"&lt;="&amp;G356)</f>
        <v/>
      </c>
      <c r="I356">
        <f>IF(E356="Car/Van",IF(H356&lt;=10000,0.45,0.25),IF(E356="Motorcycle",0.24,IF(E356="Bicycle",0.20,0)))</f>
        <v/>
      </c>
      <c r="J356" s="4">
        <f>IF(E356="Car/Van",IF(H356&lt;=10000,F356*0.45,IF(H356-F356&gt;=10000,F356*0.25,(10000-(H356-F356))*0.45 + (F356-(10000-(H356-F356)))*0.25))),IF(E356="Motorcycle",F356*0.24,IF(E356="Bicycle",F356*0.20,0)))</f>
        <v/>
      </c>
      <c r="K356" s="4" t="n"/>
      <c r="L356" s="4">
        <f>MAX(0,J356-K356)</f>
        <v/>
      </c>
    </row>
    <row r="357">
      <c r="A357" s="2" t="n"/>
      <c r="F357" s="3" t="n"/>
      <c r="G357" t="n">
        <v>356</v>
      </c>
      <c r="H357">
        <f>SUMIFS(F:F,E:E,"Car/Van",A:A,"&gt;="&amp;Summary!$C$4,A:A,"&lt;="&amp;Summary!$C$5,G:G,"&lt;="&amp;G357)</f>
        <v/>
      </c>
      <c r="I357">
        <f>IF(E357="Car/Van",IF(H357&lt;=10000,0.45,0.25),IF(E357="Motorcycle",0.24,IF(E357="Bicycle",0.20,0)))</f>
        <v/>
      </c>
      <c r="J357" s="4">
        <f>IF(E357="Car/Van",IF(H357&lt;=10000,F357*0.45,IF(H357-F357&gt;=10000,F357*0.25,(10000-(H357-F357))*0.45 + (F357-(10000-(H357-F357)))*0.25))),IF(E357="Motorcycle",F357*0.24,IF(E357="Bicycle",F357*0.20,0)))</f>
        <v/>
      </c>
      <c r="K357" s="4" t="n"/>
      <c r="L357" s="4">
        <f>MAX(0,J357-K357)</f>
        <v/>
      </c>
    </row>
    <row r="358">
      <c r="A358" s="2" t="n"/>
      <c r="F358" s="3" t="n"/>
      <c r="G358" t="n">
        <v>357</v>
      </c>
      <c r="H358">
        <f>SUMIFS(F:F,E:E,"Car/Van",A:A,"&gt;="&amp;Summary!$C$4,A:A,"&lt;="&amp;Summary!$C$5,G:G,"&lt;="&amp;G358)</f>
        <v/>
      </c>
      <c r="I358">
        <f>IF(E358="Car/Van",IF(H358&lt;=10000,0.45,0.25),IF(E358="Motorcycle",0.24,IF(E358="Bicycle",0.20,0)))</f>
        <v/>
      </c>
      <c r="J358" s="4">
        <f>IF(E358="Car/Van",IF(H358&lt;=10000,F358*0.45,IF(H358-F358&gt;=10000,F358*0.25,(10000-(H358-F358))*0.45 + (F358-(10000-(H358-F358)))*0.25))),IF(E358="Motorcycle",F358*0.24,IF(E358="Bicycle",F358*0.20,0)))</f>
        <v/>
      </c>
      <c r="K358" s="4" t="n"/>
      <c r="L358" s="4">
        <f>MAX(0,J358-K358)</f>
        <v/>
      </c>
    </row>
    <row r="359">
      <c r="A359" s="2" t="n"/>
      <c r="F359" s="3" t="n"/>
      <c r="G359" t="n">
        <v>358</v>
      </c>
      <c r="H359">
        <f>SUMIFS(F:F,E:E,"Car/Van",A:A,"&gt;="&amp;Summary!$C$4,A:A,"&lt;="&amp;Summary!$C$5,G:G,"&lt;="&amp;G359)</f>
        <v/>
      </c>
      <c r="I359">
        <f>IF(E359="Car/Van",IF(H359&lt;=10000,0.45,0.25),IF(E359="Motorcycle",0.24,IF(E359="Bicycle",0.20,0)))</f>
        <v/>
      </c>
      <c r="J359" s="4">
        <f>IF(E359="Car/Van",IF(H359&lt;=10000,F359*0.45,IF(H359-F359&gt;=10000,F359*0.25,(10000-(H359-F359))*0.45 + (F359-(10000-(H359-F359)))*0.25))),IF(E359="Motorcycle",F359*0.24,IF(E359="Bicycle",F359*0.20,0)))</f>
        <v/>
      </c>
      <c r="K359" s="4" t="n"/>
      <c r="L359" s="4">
        <f>MAX(0,J359-K359)</f>
        <v/>
      </c>
    </row>
    <row r="360">
      <c r="A360" s="2" t="n"/>
      <c r="F360" s="3" t="n"/>
      <c r="G360" t="n">
        <v>359</v>
      </c>
      <c r="H360">
        <f>SUMIFS(F:F,E:E,"Car/Van",A:A,"&gt;="&amp;Summary!$C$4,A:A,"&lt;="&amp;Summary!$C$5,G:G,"&lt;="&amp;G360)</f>
        <v/>
      </c>
      <c r="I360">
        <f>IF(E360="Car/Van",IF(H360&lt;=10000,0.45,0.25),IF(E360="Motorcycle",0.24,IF(E360="Bicycle",0.20,0)))</f>
        <v/>
      </c>
      <c r="J360" s="4">
        <f>IF(E360="Car/Van",IF(H360&lt;=10000,F360*0.45,IF(H360-F360&gt;=10000,F360*0.25,(10000-(H360-F360))*0.45 + (F360-(10000-(H360-F360)))*0.25))),IF(E360="Motorcycle",F360*0.24,IF(E360="Bicycle",F360*0.20,0)))</f>
        <v/>
      </c>
      <c r="K360" s="4" t="n"/>
      <c r="L360" s="4">
        <f>MAX(0,J360-K360)</f>
        <v/>
      </c>
    </row>
    <row r="361">
      <c r="A361" s="2" t="n"/>
      <c r="F361" s="3" t="n"/>
      <c r="G361" t="n">
        <v>360</v>
      </c>
      <c r="H361">
        <f>SUMIFS(F:F,E:E,"Car/Van",A:A,"&gt;="&amp;Summary!$C$4,A:A,"&lt;="&amp;Summary!$C$5,G:G,"&lt;="&amp;G361)</f>
        <v/>
      </c>
      <c r="I361">
        <f>IF(E361="Car/Van",IF(H361&lt;=10000,0.45,0.25),IF(E361="Motorcycle",0.24,IF(E361="Bicycle",0.20,0)))</f>
        <v/>
      </c>
      <c r="J361" s="4">
        <f>IF(E361="Car/Van",IF(H361&lt;=10000,F361*0.45,IF(H361-F361&gt;=10000,F361*0.25,(10000-(H361-F361))*0.45 + (F361-(10000-(H361-F361)))*0.25))),IF(E361="Motorcycle",F361*0.24,IF(E361="Bicycle",F361*0.20,0)))</f>
        <v/>
      </c>
      <c r="K361" s="4" t="n"/>
      <c r="L361" s="4">
        <f>MAX(0,J361-K361)</f>
        <v/>
      </c>
    </row>
    <row r="362">
      <c r="A362" s="2" t="n"/>
      <c r="F362" s="3" t="n"/>
      <c r="G362" t="n">
        <v>361</v>
      </c>
      <c r="H362">
        <f>SUMIFS(F:F,E:E,"Car/Van",A:A,"&gt;="&amp;Summary!$C$4,A:A,"&lt;="&amp;Summary!$C$5,G:G,"&lt;="&amp;G362)</f>
        <v/>
      </c>
      <c r="I362">
        <f>IF(E362="Car/Van",IF(H362&lt;=10000,0.45,0.25),IF(E362="Motorcycle",0.24,IF(E362="Bicycle",0.20,0)))</f>
        <v/>
      </c>
      <c r="J362" s="4">
        <f>IF(E362="Car/Van",IF(H362&lt;=10000,F362*0.45,IF(H362-F362&gt;=10000,F362*0.25,(10000-(H362-F362))*0.45 + (F362-(10000-(H362-F362)))*0.25))),IF(E362="Motorcycle",F362*0.24,IF(E362="Bicycle",F362*0.20,0)))</f>
        <v/>
      </c>
      <c r="K362" s="4" t="n"/>
      <c r="L362" s="4">
        <f>MAX(0,J362-K362)</f>
        <v/>
      </c>
    </row>
    <row r="363">
      <c r="A363" s="2" t="n"/>
      <c r="F363" s="3" t="n"/>
      <c r="G363" t="n">
        <v>362</v>
      </c>
      <c r="H363">
        <f>SUMIFS(F:F,E:E,"Car/Van",A:A,"&gt;="&amp;Summary!$C$4,A:A,"&lt;="&amp;Summary!$C$5,G:G,"&lt;="&amp;G363)</f>
        <v/>
      </c>
      <c r="I363">
        <f>IF(E363="Car/Van",IF(H363&lt;=10000,0.45,0.25),IF(E363="Motorcycle",0.24,IF(E363="Bicycle",0.20,0)))</f>
        <v/>
      </c>
      <c r="J363" s="4">
        <f>IF(E363="Car/Van",IF(H363&lt;=10000,F363*0.45,IF(H363-F363&gt;=10000,F363*0.25,(10000-(H363-F363))*0.45 + (F363-(10000-(H363-F363)))*0.25))),IF(E363="Motorcycle",F363*0.24,IF(E363="Bicycle",F363*0.20,0)))</f>
        <v/>
      </c>
      <c r="K363" s="4" t="n"/>
      <c r="L363" s="4">
        <f>MAX(0,J363-K363)</f>
        <v/>
      </c>
    </row>
    <row r="364">
      <c r="A364" s="2" t="n"/>
      <c r="F364" s="3" t="n"/>
      <c r="G364" t="n">
        <v>363</v>
      </c>
      <c r="H364">
        <f>SUMIFS(F:F,E:E,"Car/Van",A:A,"&gt;="&amp;Summary!$C$4,A:A,"&lt;="&amp;Summary!$C$5,G:G,"&lt;="&amp;G364)</f>
        <v/>
      </c>
      <c r="I364">
        <f>IF(E364="Car/Van",IF(H364&lt;=10000,0.45,0.25),IF(E364="Motorcycle",0.24,IF(E364="Bicycle",0.20,0)))</f>
        <v/>
      </c>
      <c r="J364" s="4">
        <f>IF(E364="Car/Van",IF(H364&lt;=10000,F364*0.45,IF(H364-F364&gt;=10000,F364*0.25,(10000-(H364-F364))*0.45 + (F364-(10000-(H364-F364)))*0.25))),IF(E364="Motorcycle",F364*0.24,IF(E364="Bicycle",F364*0.20,0)))</f>
        <v/>
      </c>
      <c r="K364" s="4" t="n"/>
      <c r="L364" s="4">
        <f>MAX(0,J364-K364)</f>
        <v/>
      </c>
    </row>
    <row r="365">
      <c r="A365" s="2" t="n"/>
      <c r="F365" s="3" t="n"/>
      <c r="G365" t="n">
        <v>364</v>
      </c>
      <c r="H365">
        <f>SUMIFS(F:F,E:E,"Car/Van",A:A,"&gt;="&amp;Summary!$C$4,A:A,"&lt;="&amp;Summary!$C$5,G:G,"&lt;="&amp;G365)</f>
        <v/>
      </c>
      <c r="I365">
        <f>IF(E365="Car/Van",IF(H365&lt;=10000,0.45,0.25),IF(E365="Motorcycle",0.24,IF(E365="Bicycle",0.20,0)))</f>
        <v/>
      </c>
      <c r="J365" s="4">
        <f>IF(E365="Car/Van",IF(H365&lt;=10000,F365*0.45,IF(H365-F365&gt;=10000,F365*0.25,(10000-(H365-F365))*0.45 + (F365-(10000-(H365-F365)))*0.25))),IF(E365="Motorcycle",F365*0.24,IF(E365="Bicycle",F365*0.20,0)))</f>
        <v/>
      </c>
      <c r="K365" s="4" t="n"/>
      <c r="L365" s="4">
        <f>MAX(0,J365-K365)</f>
        <v/>
      </c>
    </row>
    <row r="366">
      <c r="A366" s="2" t="n"/>
      <c r="F366" s="3" t="n"/>
      <c r="G366" t="n">
        <v>365</v>
      </c>
      <c r="H366">
        <f>SUMIFS(F:F,E:E,"Car/Van",A:A,"&gt;="&amp;Summary!$C$4,A:A,"&lt;="&amp;Summary!$C$5,G:G,"&lt;="&amp;G366)</f>
        <v/>
      </c>
      <c r="I366">
        <f>IF(E366="Car/Van",IF(H366&lt;=10000,0.45,0.25),IF(E366="Motorcycle",0.24,IF(E366="Bicycle",0.20,0)))</f>
        <v/>
      </c>
      <c r="J366" s="4">
        <f>IF(E366="Car/Van",IF(H366&lt;=10000,F366*0.45,IF(H366-F366&gt;=10000,F366*0.25,(10000-(H366-F366))*0.45 + (F366-(10000-(H366-F366)))*0.25))),IF(E366="Motorcycle",F366*0.24,IF(E366="Bicycle",F366*0.20,0)))</f>
        <v/>
      </c>
      <c r="K366" s="4" t="n"/>
      <c r="L366" s="4">
        <f>MAX(0,J366-K366)</f>
        <v/>
      </c>
    </row>
    <row r="367">
      <c r="A367" s="2" t="n"/>
      <c r="F367" s="3" t="n"/>
      <c r="G367" t="n">
        <v>366</v>
      </c>
      <c r="H367">
        <f>SUMIFS(F:F,E:E,"Car/Van",A:A,"&gt;="&amp;Summary!$C$4,A:A,"&lt;="&amp;Summary!$C$5,G:G,"&lt;="&amp;G367)</f>
        <v/>
      </c>
      <c r="I367">
        <f>IF(E367="Car/Van",IF(H367&lt;=10000,0.45,0.25),IF(E367="Motorcycle",0.24,IF(E367="Bicycle",0.20,0)))</f>
        <v/>
      </c>
      <c r="J367" s="4">
        <f>IF(E367="Car/Van",IF(H367&lt;=10000,F367*0.45,IF(H367-F367&gt;=10000,F367*0.25,(10000-(H367-F367))*0.45 + (F367-(10000-(H367-F367)))*0.25))),IF(E367="Motorcycle",F367*0.24,IF(E367="Bicycle",F367*0.20,0)))</f>
        <v/>
      </c>
      <c r="K367" s="4" t="n"/>
      <c r="L367" s="4">
        <f>MAX(0,J367-K367)</f>
        <v/>
      </c>
    </row>
    <row r="368">
      <c r="A368" s="2" t="n"/>
      <c r="F368" s="3" t="n"/>
      <c r="G368" t="n">
        <v>367</v>
      </c>
      <c r="H368">
        <f>SUMIFS(F:F,E:E,"Car/Van",A:A,"&gt;="&amp;Summary!$C$4,A:A,"&lt;="&amp;Summary!$C$5,G:G,"&lt;="&amp;G368)</f>
        <v/>
      </c>
      <c r="I368">
        <f>IF(E368="Car/Van",IF(H368&lt;=10000,0.45,0.25),IF(E368="Motorcycle",0.24,IF(E368="Bicycle",0.20,0)))</f>
        <v/>
      </c>
      <c r="J368" s="4">
        <f>IF(E368="Car/Van",IF(H368&lt;=10000,F368*0.45,IF(H368-F368&gt;=10000,F368*0.25,(10000-(H368-F368))*0.45 + (F368-(10000-(H368-F368)))*0.25))),IF(E368="Motorcycle",F368*0.24,IF(E368="Bicycle",F368*0.20,0)))</f>
        <v/>
      </c>
      <c r="K368" s="4" t="n"/>
      <c r="L368" s="4">
        <f>MAX(0,J368-K368)</f>
        <v/>
      </c>
    </row>
    <row r="369">
      <c r="A369" s="2" t="n"/>
      <c r="F369" s="3" t="n"/>
      <c r="G369" t="n">
        <v>368</v>
      </c>
      <c r="H369">
        <f>SUMIFS(F:F,E:E,"Car/Van",A:A,"&gt;="&amp;Summary!$C$4,A:A,"&lt;="&amp;Summary!$C$5,G:G,"&lt;="&amp;G369)</f>
        <v/>
      </c>
      <c r="I369">
        <f>IF(E369="Car/Van",IF(H369&lt;=10000,0.45,0.25),IF(E369="Motorcycle",0.24,IF(E369="Bicycle",0.20,0)))</f>
        <v/>
      </c>
      <c r="J369" s="4">
        <f>IF(E369="Car/Van",IF(H369&lt;=10000,F369*0.45,IF(H369-F369&gt;=10000,F369*0.25,(10000-(H369-F369))*0.45 + (F369-(10000-(H369-F369)))*0.25))),IF(E369="Motorcycle",F369*0.24,IF(E369="Bicycle",F369*0.20,0)))</f>
        <v/>
      </c>
      <c r="K369" s="4" t="n"/>
      <c r="L369" s="4">
        <f>MAX(0,J369-K369)</f>
        <v/>
      </c>
    </row>
    <row r="370">
      <c r="A370" s="2" t="n"/>
      <c r="F370" s="3" t="n"/>
      <c r="G370" t="n">
        <v>369</v>
      </c>
      <c r="H370">
        <f>SUMIFS(F:F,E:E,"Car/Van",A:A,"&gt;="&amp;Summary!$C$4,A:A,"&lt;="&amp;Summary!$C$5,G:G,"&lt;="&amp;G370)</f>
        <v/>
      </c>
      <c r="I370">
        <f>IF(E370="Car/Van",IF(H370&lt;=10000,0.45,0.25),IF(E370="Motorcycle",0.24,IF(E370="Bicycle",0.20,0)))</f>
        <v/>
      </c>
      <c r="J370" s="4">
        <f>IF(E370="Car/Van",IF(H370&lt;=10000,F370*0.45,IF(H370-F370&gt;=10000,F370*0.25,(10000-(H370-F370))*0.45 + (F370-(10000-(H370-F370)))*0.25))),IF(E370="Motorcycle",F370*0.24,IF(E370="Bicycle",F370*0.20,0)))</f>
        <v/>
      </c>
      <c r="K370" s="4" t="n"/>
      <c r="L370" s="4">
        <f>MAX(0,J370-K370)</f>
        <v/>
      </c>
    </row>
    <row r="371">
      <c r="A371" s="2" t="n"/>
      <c r="F371" s="3" t="n"/>
      <c r="G371" t="n">
        <v>370</v>
      </c>
      <c r="H371">
        <f>SUMIFS(F:F,E:E,"Car/Van",A:A,"&gt;="&amp;Summary!$C$4,A:A,"&lt;="&amp;Summary!$C$5,G:G,"&lt;="&amp;G371)</f>
        <v/>
      </c>
      <c r="I371">
        <f>IF(E371="Car/Van",IF(H371&lt;=10000,0.45,0.25),IF(E371="Motorcycle",0.24,IF(E371="Bicycle",0.20,0)))</f>
        <v/>
      </c>
      <c r="J371" s="4">
        <f>IF(E371="Car/Van",IF(H371&lt;=10000,F371*0.45,IF(H371-F371&gt;=10000,F371*0.25,(10000-(H371-F371))*0.45 + (F371-(10000-(H371-F371)))*0.25))),IF(E371="Motorcycle",F371*0.24,IF(E371="Bicycle",F371*0.20,0)))</f>
        <v/>
      </c>
      <c r="K371" s="4" t="n"/>
      <c r="L371" s="4">
        <f>MAX(0,J371-K371)</f>
        <v/>
      </c>
    </row>
    <row r="372">
      <c r="A372" s="2" t="n"/>
      <c r="F372" s="3" t="n"/>
      <c r="G372" t="n">
        <v>371</v>
      </c>
      <c r="H372">
        <f>SUMIFS(F:F,E:E,"Car/Van",A:A,"&gt;="&amp;Summary!$C$4,A:A,"&lt;="&amp;Summary!$C$5,G:G,"&lt;="&amp;G372)</f>
        <v/>
      </c>
      <c r="I372">
        <f>IF(E372="Car/Van",IF(H372&lt;=10000,0.45,0.25),IF(E372="Motorcycle",0.24,IF(E372="Bicycle",0.20,0)))</f>
        <v/>
      </c>
      <c r="J372" s="4">
        <f>IF(E372="Car/Van",IF(H372&lt;=10000,F372*0.45,IF(H372-F372&gt;=10000,F372*0.25,(10000-(H372-F372))*0.45 + (F372-(10000-(H372-F372)))*0.25))),IF(E372="Motorcycle",F372*0.24,IF(E372="Bicycle",F372*0.20,0)))</f>
        <v/>
      </c>
      <c r="K372" s="4" t="n"/>
      <c r="L372" s="4">
        <f>MAX(0,J372-K372)</f>
        <v/>
      </c>
    </row>
    <row r="373">
      <c r="A373" s="2" t="n"/>
      <c r="F373" s="3" t="n"/>
      <c r="G373" t="n">
        <v>372</v>
      </c>
      <c r="H373">
        <f>SUMIFS(F:F,E:E,"Car/Van",A:A,"&gt;="&amp;Summary!$C$4,A:A,"&lt;="&amp;Summary!$C$5,G:G,"&lt;="&amp;G373)</f>
        <v/>
      </c>
      <c r="I373">
        <f>IF(E373="Car/Van",IF(H373&lt;=10000,0.45,0.25),IF(E373="Motorcycle",0.24,IF(E373="Bicycle",0.20,0)))</f>
        <v/>
      </c>
      <c r="J373" s="4">
        <f>IF(E373="Car/Van",IF(H373&lt;=10000,F373*0.45,IF(H373-F373&gt;=10000,F373*0.25,(10000-(H373-F373))*0.45 + (F373-(10000-(H373-F373)))*0.25))),IF(E373="Motorcycle",F373*0.24,IF(E373="Bicycle",F373*0.20,0)))</f>
        <v/>
      </c>
      <c r="K373" s="4" t="n"/>
      <c r="L373" s="4">
        <f>MAX(0,J373-K373)</f>
        <v/>
      </c>
    </row>
    <row r="374">
      <c r="A374" s="2" t="n"/>
      <c r="F374" s="3" t="n"/>
      <c r="G374" t="n">
        <v>373</v>
      </c>
      <c r="H374">
        <f>SUMIFS(F:F,E:E,"Car/Van",A:A,"&gt;="&amp;Summary!$C$4,A:A,"&lt;="&amp;Summary!$C$5,G:G,"&lt;="&amp;G374)</f>
        <v/>
      </c>
      <c r="I374">
        <f>IF(E374="Car/Van",IF(H374&lt;=10000,0.45,0.25),IF(E374="Motorcycle",0.24,IF(E374="Bicycle",0.20,0)))</f>
        <v/>
      </c>
      <c r="J374" s="4">
        <f>IF(E374="Car/Van",IF(H374&lt;=10000,F374*0.45,IF(H374-F374&gt;=10000,F374*0.25,(10000-(H374-F374))*0.45 + (F374-(10000-(H374-F374)))*0.25))),IF(E374="Motorcycle",F374*0.24,IF(E374="Bicycle",F374*0.20,0)))</f>
        <v/>
      </c>
      <c r="K374" s="4" t="n"/>
      <c r="L374" s="4">
        <f>MAX(0,J374-K374)</f>
        <v/>
      </c>
    </row>
    <row r="375">
      <c r="A375" s="2" t="n"/>
      <c r="F375" s="3" t="n"/>
      <c r="G375" t="n">
        <v>374</v>
      </c>
      <c r="H375">
        <f>SUMIFS(F:F,E:E,"Car/Van",A:A,"&gt;="&amp;Summary!$C$4,A:A,"&lt;="&amp;Summary!$C$5,G:G,"&lt;="&amp;G375)</f>
        <v/>
      </c>
      <c r="I375">
        <f>IF(E375="Car/Van",IF(H375&lt;=10000,0.45,0.25),IF(E375="Motorcycle",0.24,IF(E375="Bicycle",0.20,0)))</f>
        <v/>
      </c>
      <c r="J375" s="4">
        <f>IF(E375="Car/Van",IF(H375&lt;=10000,F375*0.45,IF(H375-F375&gt;=10000,F375*0.25,(10000-(H375-F375))*0.45 + (F375-(10000-(H375-F375)))*0.25))),IF(E375="Motorcycle",F375*0.24,IF(E375="Bicycle",F375*0.20,0)))</f>
        <v/>
      </c>
      <c r="K375" s="4" t="n"/>
      <c r="L375" s="4">
        <f>MAX(0,J375-K375)</f>
        <v/>
      </c>
    </row>
    <row r="376">
      <c r="A376" s="2" t="n"/>
      <c r="F376" s="3" t="n"/>
      <c r="G376" t="n">
        <v>375</v>
      </c>
      <c r="H376">
        <f>SUMIFS(F:F,E:E,"Car/Van",A:A,"&gt;="&amp;Summary!$C$4,A:A,"&lt;="&amp;Summary!$C$5,G:G,"&lt;="&amp;G376)</f>
        <v/>
      </c>
      <c r="I376">
        <f>IF(E376="Car/Van",IF(H376&lt;=10000,0.45,0.25),IF(E376="Motorcycle",0.24,IF(E376="Bicycle",0.20,0)))</f>
        <v/>
      </c>
      <c r="J376" s="4">
        <f>IF(E376="Car/Van",IF(H376&lt;=10000,F376*0.45,IF(H376-F376&gt;=10000,F376*0.25,(10000-(H376-F376))*0.45 + (F376-(10000-(H376-F376)))*0.25))),IF(E376="Motorcycle",F376*0.24,IF(E376="Bicycle",F376*0.20,0)))</f>
        <v/>
      </c>
      <c r="K376" s="4" t="n"/>
      <c r="L376" s="4">
        <f>MAX(0,J376-K376)</f>
        <v/>
      </c>
    </row>
    <row r="377">
      <c r="A377" s="2" t="n"/>
      <c r="F377" s="3" t="n"/>
      <c r="G377" t="n">
        <v>376</v>
      </c>
      <c r="H377">
        <f>SUMIFS(F:F,E:E,"Car/Van",A:A,"&gt;="&amp;Summary!$C$4,A:A,"&lt;="&amp;Summary!$C$5,G:G,"&lt;="&amp;G377)</f>
        <v/>
      </c>
      <c r="I377">
        <f>IF(E377="Car/Van",IF(H377&lt;=10000,0.45,0.25),IF(E377="Motorcycle",0.24,IF(E377="Bicycle",0.20,0)))</f>
        <v/>
      </c>
      <c r="J377" s="4">
        <f>IF(E377="Car/Van",IF(H377&lt;=10000,F377*0.45,IF(H377-F377&gt;=10000,F377*0.25,(10000-(H377-F377))*0.45 + (F377-(10000-(H377-F377)))*0.25))),IF(E377="Motorcycle",F377*0.24,IF(E377="Bicycle",F377*0.20,0)))</f>
        <v/>
      </c>
      <c r="K377" s="4" t="n"/>
      <c r="L377" s="4">
        <f>MAX(0,J377-K377)</f>
        <v/>
      </c>
    </row>
    <row r="378">
      <c r="A378" s="2" t="n"/>
      <c r="F378" s="3" t="n"/>
      <c r="G378" t="n">
        <v>377</v>
      </c>
      <c r="H378">
        <f>SUMIFS(F:F,E:E,"Car/Van",A:A,"&gt;="&amp;Summary!$C$4,A:A,"&lt;="&amp;Summary!$C$5,G:G,"&lt;="&amp;G378)</f>
        <v/>
      </c>
      <c r="I378">
        <f>IF(E378="Car/Van",IF(H378&lt;=10000,0.45,0.25),IF(E378="Motorcycle",0.24,IF(E378="Bicycle",0.20,0)))</f>
        <v/>
      </c>
      <c r="J378" s="4">
        <f>IF(E378="Car/Van",IF(H378&lt;=10000,F378*0.45,IF(H378-F378&gt;=10000,F378*0.25,(10000-(H378-F378))*0.45 + (F378-(10000-(H378-F378)))*0.25))),IF(E378="Motorcycle",F378*0.24,IF(E378="Bicycle",F378*0.20,0)))</f>
        <v/>
      </c>
      <c r="K378" s="4" t="n"/>
      <c r="L378" s="4">
        <f>MAX(0,J378-K378)</f>
        <v/>
      </c>
    </row>
    <row r="379">
      <c r="A379" s="2" t="n"/>
      <c r="F379" s="3" t="n"/>
      <c r="G379" t="n">
        <v>378</v>
      </c>
      <c r="H379">
        <f>SUMIFS(F:F,E:E,"Car/Van",A:A,"&gt;="&amp;Summary!$C$4,A:A,"&lt;="&amp;Summary!$C$5,G:G,"&lt;="&amp;G379)</f>
        <v/>
      </c>
      <c r="I379">
        <f>IF(E379="Car/Van",IF(H379&lt;=10000,0.45,0.25),IF(E379="Motorcycle",0.24,IF(E379="Bicycle",0.20,0)))</f>
        <v/>
      </c>
      <c r="J379" s="4">
        <f>IF(E379="Car/Van",IF(H379&lt;=10000,F379*0.45,IF(H379-F379&gt;=10000,F379*0.25,(10000-(H379-F379))*0.45 + (F379-(10000-(H379-F379)))*0.25))),IF(E379="Motorcycle",F379*0.24,IF(E379="Bicycle",F379*0.20,0)))</f>
        <v/>
      </c>
      <c r="K379" s="4" t="n"/>
      <c r="L379" s="4">
        <f>MAX(0,J379-K379)</f>
        <v/>
      </c>
    </row>
    <row r="380">
      <c r="A380" s="2" t="n"/>
      <c r="F380" s="3" t="n"/>
      <c r="G380" t="n">
        <v>379</v>
      </c>
      <c r="H380">
        <f>SUMIFS(F:F,E:E,"Car/Van",A:A,"&gt;="&amp;Summary!$C$4,A:A,"&lt;="&amp;Summary!$C$5,G:G,"&lt;="&amp;G380)</f>
        <v/>
      </c>
      <c r="I380">
        <f>IF(E380="Car/Van",IF(H380&lt;=10000,0.45,0.25),IF(E380="Motorcycle",0.24,IF(E380="Bicycle",0.20,0)))</f>
        <v/>
      </c>
      <c r="J380" s="4">
        <f>IF(E380="Car/Van",IF(H380&lt;=10000,F380*0.45,IF(H380-F380&gt;=10000,F380*0.25,(10000-(H380-F380))*0.45 + (F380-(10000-(H380-F380)))*0.25))),IF(E380="Motorcycle",F380*0.24,IF(E380="Bicycle",F380*0.20,0)))</f>
        <v/>
      </c>
      <c r="K380" s="4" t="n"/>
      <c r="L380" s="4">
        <f>MAX(0,J380-K380)</f>
        <v/>
      </c>
    </row>
    <row r="381">
      <c r="A381" s="2" t="n"/>
      <c r="F381" s="3" t="n"/>
      <c r="G381" t="n">
        <v>380</v>
      </c>
      <c r="H381">
        <f>SUMIFS(F:F,E:E,"Car/Van",A:A,"&gt;="&amp;Summary!$C$4,A:A,"&lt;="&amp;Summary!$C$5,G:G,"&lt;="&amp;G381)</f>
        <v/>
      </c>
      <c r="I381">
        <f>IF(E381="Car/Van",IF(H381&lt;=10000,0.45,0.25),IF(E381="Motorcycle",0.24,IF(E381="Bicycle",0.20,0)))</f>
        <v/>
      </c>
      <c r="J381" s="4">
        <f>IF(E381="Car/Van",IF(H381&lt;=10000,F381*0.45,IF(H381-F381&gt;=10000,F381*0.25,(10000-(H381-F381))*0.45 + (F381-(10000-(H381-F381)))*0.25))),IF(E381="Motorcycle",F381*0.24,IF(E381="Bicycle",F381*0.20,0)))</f>
        <v/>
      </c>
      <c r="K381" s="4" t="n"/>
      <c r="L381" s="4">
        <f>MAX(0,J381-K381)</f>
        <v/>
      </c>
    </row>
    <row r="382">
      <c r="A382" s="2" t="n"/>
      <c r="F382" s="3" t="n"/>
      <c r="G382" t="n">
        <v>381</v>
      </c>
      <c r="H382">
        <f>SUMIFS(F:F,E:E,"Car/Van",A:A,"&gt;="&amp;Summary!$C$4,A:A,"&lt;="&amp;Summary!$C$5,G:G,"&lt;="&amp;G382)</f>
        <v/>
      </c>
      <c r="I382">
        <f>IF(E382="Car/Van",IF(H382&lt;=10000,0.45,0.25),IF(E382="Motorcycle",0.24,IF(E382="Bicycle",0.20,0)))</f>
        <v/>
      </c>
      <c r="J382" s="4">
        <f>IF(E382="Car/Van",IF(H382&lt;=10000,F382*0.45,IF(H382-F382&gt;=10000,F382*0.25,(10000-(H382-F382))*0.45 + (F382-(10000-(H382-F382)))*0.25))),IF(E382="Motorcycle",F382*0.24,IF(E382="Bicycle",F382*0.20,0)))</f>
        <v/>
      </c>
      <c r="K382" s="4" t="n"/>
      <c r="L382" s="4">
        <f>MAX(0,J382-K382)</f>
        <v/>
      </c>
    </row>
    <row r="383">
      <c r="A383" s="2" t="n"/>
      <c r="F383" s="3" t="n"/>
      <c r="G383" t="n">
        <v>382</v>
      </c>
      <c r="H383">
        <f>SUMIFS(F:F,E:E,"Car/Van",A:A,"&gt;="&amp;Summary!$C$4,A:A,"&lt;="&amp;Summary!$C$5,G:G,"&lt;="&amp;G383)</f>
        <v/>
      </c>
      <c r="I383">
        <f>IF(E383="Car/Van",IF(H383&lt;=10000,0.45,0.25),IF(E383="Motorcycle",0.24,IF(E383="Bicycle",0.20,0)))</f>
        <v/>
      </c>
      <c r="J383" s="4">
        <f>IF(E383="Car/Van",IF(H383&lt;=10000,F383*0.45,IF(H383-F383&gt;=10000,F383*0.25,(10000-(H383-F383))*0.45 + (F383-(10000-(H383-F383)))*0.25))),IF(E383="Motorcycle",F383*0.24,IF(E383="Bicycle",F383*0.20,0)))</f>
        <v/>
      </c>
      <c r="K383" s="4" t="n"/>
      <c r="L383" s="4">
        <f>MAX(0,J383-K383)</f>
        <v/>
      </c>
    </row>
    <row r="384">
      <c r="A384" s="2" t="n"/>
      <c r="F384" s="3" t="n"/>
      <c r="G384" t="n">
        <v>383</v>
      </c>
      <c r="H384">
        <f>SUMIFS(F:F,E:E,"Car/Van",A:A,"&gt;="&amp;Summary!$C$4,A:A,"&lt;="&amp;Summary!$C$5,G:G,"&lt;="&amp;G384)</f>
        <v/>
      </c>
      <c r="I384">
        <f>IF(E384="Car/Van",IF(H384&lt;=10000,0.45,0.25),IF(E384="Motorcycle",0.24,IF(E384="Bicycle",0.20,0)))</f>
        <v/>
      </c>
      <c r="J384" s="4">
        <f>IF(E384="Car/Van",IF(H384&lt;=10000,F384*0.45,IF(H384-F384&gt;=10000,F384*0.25,(10000-(H384-F384))*0.45 + (F384-(10000-(H384-F384)))*0.25))),IF(E384="Motorcycle",F384*0.24,IF(E384="Bicycle",F384*0.20,0)))</f>
        <v/>
      </c>
      <c r="K384" s="4" t="n"/>
      <c r="L384" s="4">
        <f>MAX(0,J384-K384)</f>
        <v/>
      </c>
    </row>
    <row r="385">
      <c r="A385" s="2" t="n"/>
      <c r="F385" s="3" t="n"/>
      <c r="G385" t="n">
        <v>384</v>
      </c>
      <c r="H385">
        <f>SUMIFS(F:F,E:E,"Car/Van",A:A,"&gt;="&amp;Summary!$C$4,A:A,"&lt;="&amp;Summary!$C$5,G:G,"&lt;="&amp;G385)</f>
        <v/>
      </c>
      <c r="I385">
        <f>IF(E385="Car/Van",IF(H385&lt;=10000,0.45,0.25),IF(E385="Motorcycle",0.24,IF(E385="Bicycle",0.20,0)))</f>
        <v/>
      </c>
      <c r="J385" s="4">
        <f>IF(E385="Car/Van",IF(H385&lt;=10000,F385*0.45,IF(H385-F385&gt;=10000,F385*0.25,(10000-(H385-F385))*0.45 + (F385-(10000-(H385-F385)))*0.25))),IF(E385="Motorcycle",F385*0.24,IF(E385="Bicycle",F385*0.20,0)))</f>
        <v/>
      </c>
      <c r="K385" s="4" t="n"/>
      <c r="L385" s="4">
        <f>MAX(0,J385-K385)</f>
        <v/>
      </c>
    </row>
    <row r="386">
      <c r="A386" s="2" t="n"/>
      <c r="F386" s="3" t="n"/>
      <c r="G386" t="n">
        <v>385</v>
      </c>
      <c r="H386">
        <f>SUMIFS(F:F,E:E,"Car/Van",A:A,"&gt;="&amp;Summary!$C$4,A:A,"&lt;="&amp;Summary!$C$5,G:G,"&lt;="&amp;G386)</f>
        <v/>
      </c>
      <c r="I386">
        <f>IF(E386="Car/Van",IF(H386&lt;=10000,0.45,0.25),IF(E386="Motorcycle",0.24,IF(E386="Bicycle",0.20,0)))</f>
        <v/>
      </c>
      <c r="J386" s="4">
        <f>IF(E386="Car/Van",IF(H386&lt;=10000,F386*0.45,IF(H386-F386&gt;=10000,F386*0.25,(10000-(H386-F386))*0.45 + (F386-(10000-(H386-F386)))*0.25))),IF(E386="Motorcycle",F386*0.24,IF(E386="Bicycle",F386*0.20,0)))</f>
        <v/>
      </c>
      <c r="K386" s="4" t="n"/>
      <c r="L386" s="4">
        <f>MAX(0,J386-K386)</f>
        <v/>
      </c>
    </row>
    <row r="387">
      <c r="A387" s="2" t="n"/>
      <c r="F387" s="3" t="n"/>
      <c r="G387" t="n">
        <v>386</v>
      </c>
      <c r="H387">
        <f>SUMIFS(F:F,E:E,"Car/Van",A:A,"&gt;="&amp;Summary!$C$4,A:A,"&lt;="&amp;Summary!$C$5,G:G,"&lt;="&amp;G387)</f>
        <v/>
      </c>
      <c r="I387">
        <f>IF(E387="Car/Van",IF(H387&lt;=10000,0.45,0.25),IF(E387="Motorcycle",0.24,IF(E387="Bicycle",0.20,0)))</f>
        <v/>
      </c>
      <c r="J387" s="4">
        <f>IF(E387="Car/Van",IF(H387&lt;=10000,F387*0.45,IF(H387-F387&gt;=10000,F387*0.25,(10000-(H387-F387))*0.45 + (F387-(10000-(H387-F387)))*0.25))),IF(E387="Motorcycle",F387*0.24,IF(E387="Bicycle",F387*0.20,0)))</f>
        <v/>
      </c>
      <c r="K387" s="4" t="n"/>
      <c r="L387" s="4">
        <f>MAX(0,J387-K387)</f>
        <v/>
      </c>
    </row>
    <row r="388">
      <c r="A388" s="2" t="n"/>
      <c r="F388" s="3" t="n"/>
      <c r="G388" t="n">
        <v>387</v>
      </c>
      <c r="H388">
        <f>SUMIFS(F:F,E:E,"Car/Van",A:A,"&gt;="&amp;Summary!$C$4,A:A,"&lt;="&amp;Summary!$C$5,G:G,"&lt;="&amp;G388)</f>
        <v/>
      </c>
      <c r="I388">
        <f>IF(E388="Car/Van",IF(H388&lt;=10000,0.45,0.25),IF(E388="Motorcycle",0.24,IF(E388="Bicycle",0.20,0)))</f>
        <v/>
      </c>
      <c r="J388" s="4">
        <f>IF(E388="Car/Van",IF(H388&lt;=10000,F388*0.45,IF(H388-F388&gt;=10000,F388*0.25,(10000-(H388-F388))*0.45 + (F388-(10000-(H388-F388)))*0.25))),IF(E388="Motorcycle",F388*0.24,IF(E388="Bicycle",F388*0.20,0)))</f>
        <v/>
      </c>
      <c r="K388" s="4" t="n"/>
      <c r="L388" s="4">
        <f>MAX(0,J388-K388)</f>
        <v/>
      </c>
    </row>
    <row r="389">
      <c r="A389" s="2" t="n"/>
      <c r="F389" s="3" t="n"/>
      <c r="G389" t="n">
        <v>388</v>
      </c>
      <c r="H389">
        <f>SUMIFS(F:F,E:E,"Car/Van",A:A,"&gt;="&amp;Summary!$C$4,A:A,"&lt;="&amp;Summary!$C$5,G:G,"&lt;="&amp;G389)</f>
        <v/>
      </c>
      <c r="I389">
        <f>IF(E389="Car/Van",IF(H389&lt;=10000,0.45,0.25),IF(E389="Motorcycle",0.24,IF(E389="Bicycle",0.20,0)))</f>
        <v/>
      </c>
      <c r="J389" s="4">
        <f>IF(E389="Car/Van",IF(H389&lt;=10000,F389*0.45,IF(H389-F389&gt;=10000,F389*0.25,(10000-(H389-F389))*0.45 + (F389-(10000-(H389-F389)))*0.25))),IF(E389="Motorcycle",F389*0.24,IF(E389="Bicycle",F389*0.20,0)))</f>
        <v/>
      </c>
      <c r="K389" s="4" t="n"/>
      <c r="L389" s="4">
        <f>MAX(0,J389-K389)</f>
        <v/>
      </c>
    </row>
    <row r="390">
      <c r="A390" s="2" t="n"/>
      <c r="F390" s="3" t="n"/>
      <c r="G390" t="n">
        <v>389</v>
      </c>
      <c r="H390">
        <f>SUMIFS(F:F,E:E,"Car/Van",A:A,"&gt;="&amp;Summary!$C$4,A:A,"&lt;="&amp;Summary!$C$5,G:G,"&lt;="&amp;G390)</f>
        <v/>
      </c>
      <c r="I390">
        <f>IF(E390="Car/Van",IF(H390&lt;=10000,0.45,0.25),IF(E390="Motorcycle",0.24,IF(E390="Bicycle",0.20,0)))</f>
        <v/>
      </c>
      <c r="J390" s="4">
        <f>IF(E390="Car/Van",IF(H390&lt;=10000,F390*0.45,IF(H390-F390&gt;=10000,F390*0.25,(10000-(H390-F390))*0.45 + (F390-(10000-(H390-F390)))*0.25))),IF(E390="Motorcycle",F390*0.24,IF(E390="Bicycle",F390*0.20,0)))</f>
        <v/>
      </c>
      <c r="K390" s="4" t="n"/>
      <c r="L390" s="4">
        <f>MAX(0,J390-K390)</f>
        <v/>
      </c>
    </row>
    <row r="391">
      <c r="A391" s="2" t="n"/>
      <c r="F391" s="3" t="n"/>
      <c r="G391" t="n">
        <v>390</v>
      </c>
      <c r="H391">
        <f>SUMIFS(F:F,E:E,"Car/Van",A:A,"&gt;="&amp;Summary!$C$4,A:A,"&lt;="&amp;Summary!$C$5,G:G,"&lt;="&amp;G391)</f>
        <v/>
      </c>
      <c r="I391">
        <f>IF(E391="Car/Van",IF(H391&lt;=10000,0.45,0.25),IF(E391="Motorcycle",0.24,IF(E391="Bicycle",0.20,0)))</f>
        <v/>
      </c>
      <c r="J391" s="4">
        <f>IF(E391="Car/Van",IF(H391&lt;=10000,F391*0.45,IF(H391-F391&gt;=10000,F391*0.25,(10000-(H391-F391))*0.45 + (F391-(10000-(H391-F391)))*0.25))),IF(E391="Motorcycle",F391*0.24,IF(E391="Bicycle",F391*0.20,0)))</f>
        <v/>
      </c>
      <c r="K391" s="4" t="n"/>
      <c r="L391" s="4">
        <f>MAX(0,J391-K391)</f>
        <v/>
      </c>
    </row>
    <row r="392">
      <c r="A392" s="2" t="n"/>
      <c r="F392" s="3" t="n"/>
      <c r="G392" t="n">
        <v>391</v>
      </c>
      <c r="H392">
        <f>SUMIFS(F:F,E:E,"Car/Van",A:A,"&gt;="&amp;Summary!$C$4,A:A,"&lt;="&amp;Summary!$C$5,G:G,"&lt;="&amp;G392)</f>
        <v/>
      </c>
      <c r="I392">
        <f>IF(E392="Car/Van",IF(H392&lt;=10000,0.45,0.25),IF(E392="Motorcycle",0.24,IF(E392="Bicycle",0.20,0)))</f>
        <v/>
      </c>
      <c r="J392" s="4">
        <f>IF(E392="Car/Van",IF(H392&lt;=10000,F392*0.45,IF(H392-F392&gt;=10000,F392*0.25,(10000-(H392-F392))*0.45 + (F392-(10000-(H392-F392)))*0.25))),IF(E392="Motorcycle",F392*0.24,IF(E392="Bicycle",F392*0.20,0)))</f>
        <v/>
      </c>
      <c r="K392" s="4" t="n"/>
      <c r="L392" s="4">
        <f>MAX(0,J392-K392)</f>
        <v/>
      </c>
    </row>
    <row r="393">
      <c r="A393" s="2" t="n"/>
      <c r="F393" s="3" t="n"/>
      <c r="G393" t="n">
        <v>392</v>
      </c>
      <c r="H393">
        <f>SUMIFS(F:F,E:E,"Car/Van",A:A,"&gt;="&amp;Summary!$C$4,A:A,"&lt;="&amp;Summary!$C$5,G:G,"&lt;="&amp;G393)</f>
        <v/>
      </c>
      <c r="I393">
        <f>IF(E393="Car/Van",IF(H393&lt;=10000,0.45,0.25),IF(E393="Motorcycle",0.24,IF(E393="Bicycle",0.20,0)))</f>
        <v/>
      </c>
      <c r="J393" s="4">
        <f>IF(E393="Car/Van",IF(H393&lt;=10000,F393*0.45,IF(H393-F393&gt;=10000,F393*0.25,(10000-(H393-F393))*0.45 + (F393-(10000-(H393-F393)))*0.25))),IF(E393="Motorcycle",F393*0.24,IF(E393="Bicycle",F393*0.20,0)))</f>
        <v/>
      </c>
      <c r="K393" s="4" t="n"/>
      <c r="L393" s="4">
        <f>MAX(0,J393-K393)</f>
        <v/>
      </c>
    </row>
    <row r="394">
      <c r="A394" s="2" t="n"/>
      <c r="F394" s="3" t="n"/>
      <c r="G394" t="n">
        <v>393</v>
      </c>
      <c r="H394">
        <f>SUMIFS(F:F,E:E,"Car/Van",A:A,"&gt;="&amp;Summary!$C$4,A:A,"&lt;="&amp;Summary!$C$5,G:G,"&lt;="&amp;G394)</f>
        <v/>
      </c>
      <c r="I394">
        <f>IF(E394="Car/Van",IF(H394&lt;=10000,0.45,0.25),IF(E394="Motorcycle",0.24,IF(E394="Bicycle",0.20,0)))</f>
        <v/>
      </c>
      <c r="J394" s="4">
        <f>IF(E394="Car/Van",IF(H394&lt;=10000,F394*0.45,IF(H394-F394&gt;=10000,F394*0.25,(10000-(H394-F394))*0.45 + (F394-(10000-(H394-F394)))*0.25))),IF(E394="Motorcycle",F394*0.24,IF(E394="Bicycle",F394*0.20,0)))</f>
        <v/>
      </c>
      <c r="K394" s="4" t="n"/>
      <c r="L394" s="4">
        <f>MAX(0,J394-K394)</f>
        <v/>
      </c>
    </row>
    <row r="395">
      <c r="A395" s="2" t="n"/>
      <c r="F395" s="3" t="n"/>
      <c r="G395" t="n">
        <v>394</v>
      </c>
      <c r="H395">
        <f>SUMIFS(F:F,E:E,"Car/Van",A:A,"&gt;="&amp;Summary!$C$4,A:A,"&lt;="&amp;Summary!$C$5,G:G,"&lt;="&amp;G395)</f>
        <v/>
      </c>
      <c r="I395">
        <f>IF(E395="Car/Van",IF(H395&lt;=10000,0.45,0.25),IF(E395="Motorcycle",0.24,IF(E395="Bicycle",0.20,0)))</f>
        <v/>
      </c>
      <c r="J395" s="4">
        <f>IF(E395="Car/Van",IF(H395&lt;=10000,F395*0.45,IF(H395-F395&gt;=10000,F395*0.25,(10000-(H395-F395))*0.45 + (F395-(10000-(H395-F395)))*0.25))),IF(E395="Motorcycle",F395*0.24,IF(E395="Bicycle",F395*0.20,0)))</f>
        <v/>
      </c>
      <c r="K395" s="4" t="n"/>
      <c r="L395" s="4">
        <f>MAX(0,J395-K395)</f>
        <v/>
      </c>
    </row>
    <row r="396">
      <c r="A396" s="2" t="n"/>
      <c r="F396" s="3" t="n"/>
      <c r="G396" t="n">
        <v>395</v>
      </c>
      <c r="H396">
        <f>SUMIFS(F:F,E:E,"Car/Van",A:A,"&gt;="&amp;Summary!$C$4,A:A,"&lt;="&amp;Summary!$C$5,G:G,"&lt;="&amp;G396)</f>
        <v/>
      </c>
      <c r="I396">
        <f>IF(E396="Car/Van",IF(H396&lt;=10000,0.45,0.25),IF(E396="Motorcycle",0.24,IF(E396="Bicycle",0.20,0)))</f>
        <v/>
      </c>
      <c r="J396" s="4">
        <f>IF(E396="Car/Van",IF(H396&lt;=10000,F396*0.45,IF(H396-F396&gt;=10000,F396*0.25,(10000-(H396-F396))*0.45 + (F396-(10000-(H396-F396)))*0.25))),IF(E396="Motorcycle",F396*0.24,IF(E396="Bicycle",F396*0.20,0)))</f>
        <v/>
      </c>
      <c r="K396" s="4" t="n"/>
      <c r="L396" s="4">
        <f>MAX(0,J396-K396)</f>
        <v/>
      </c>
    </row>
    <row r="397">
      <c r="A397" s="2" t="n"/>
      <c r="F397" s="3" t="n"/>
      <c r="G397" t="n">
        <v>396</v>
      </c>
      <c r="H397">
        <f>SUMIFS(F:F,E:E,"Car/Van",A:A,"&gt;="&amp;Summary!$C$4,A:A,"&lt;="&amp;Summary!$C$5,G:G,"&lt;="&amp;G397)</f>
        <v/>
      </c>
      <c r="I397">
        <f>IF(E397="Car/Van",IF(H397&lt;=10000,0.45,0.25),IF(E397="Motorcycle",0.24,IF(E397="Bicycle",0.20,0)))</f>
        <v/>
      </c>
      <c r="J397" s="4">
        <f>IF(E397="Car/Van",IF(H397&lt;=10000,F397*0.45,IF(H397-F397&gt;=10000,F397*0.25,(10000-(H397-F397))*0.45 + (F397-(10000-(H397-F397)))*0.25))),IF(E397="Motorcycle",F397*0.24,IF(E397="Bicycle",F397*0.20,0)))</f>
        <v/>
      </c>
      <c r="K397" s="4" t="n"/>
      <c r="L397" s="4">
        <f>MAX(0,J397-K397)</f>
        <v/>
      </c>
    </row>
    <row r="398">
      <c r="A398" s="2" t="n"/>
      <c r="F398" s="3" t="n"/>
      <c r="G398" t="n">
        <v>397</v>
      </c>
      <c r="H398">
        <f>SUMIFS(F:F,E:E,"Car/Van",A:A,"&gt;="&amp;Summary!$C$4,A:A,"&lt;="&amp;Summary!$C$5,G:G,"&lt;="&amp;G398)</f>
        <v/>
      </c>
      <c r="I398">
        <f>IF(E398="Car/Van",IF(H398&lt;=10000,0.45,0.25),IF(E398="Motorcycle",0.24,IF(E398="Bicycle",0.20,0)))</f>
        <v/>
      </c>
      <c r="J398" s="4">
        <f>IF(E398="Car/Van",IF(H398&lt;=10000,F398*0.45,IF(H398-F398&gt;=10000,F398*0.25,(10000-(H398-F398))*0.45 + (F398-(10000-(H398-F398)))*0.25))),IF(E398="Motorcycle",F398*0.24,IF(E398="Bicycle",F398*0.20,0)))</f>
        <v/>
      </c>
      <c r="K398" s="4" t="n"/>
      <c r="L398" s="4">
        <f>MAX(0,J398-K398)</f>
        <v/>
      </c>
    </row>
    <row r="399">
      <c r="A399" s="2" t="n"/>
      <c r="F399" s="3" t="n"/>
      <c r="G399" t="n">
        <v>398</v>
      </c>
      <c r="H399">
        <f>SUMIFS(F:F,E:E,"Car/Van",A:A,"&gt;="&amp;Summary!$C$4,A:A,"&lt;="&amp;Summary!$C$5,G:G,"&lt;="&amp;G399)</f>
        <v/>
      </c>
      <c r="I399">
        <f>IF(E399="Car/Van",IF(H399&lt;=10000,0.45,0.25),IF(E399="Motorcycle",0.24,IF(E399="Bicycle",0.20,0)))</f>
        <v/>
      </c>
      <c r="J399" s="4">
        <f>IF(E399="Car/Van",IF(H399&lt;=10000,F399*0.45,IF(H399-F399&gt;=10000,F399*0.25,(10000-(H399-F399))*0.45 + (F399-(10000-(H399-F399)))*0.25))),IF(E399="Motorcycle",F399*0.24,IF(E399="Bicycle",F399*0.20,0)))</f>
        <v/>
      </c>
      <c r="K399" s="4" t="n"/>
      <c r="L399" s="4">
        <f>MAX(0,J399-K399)</f>
        <v/>
      </c>
    </row>
    <row r="400">
      <c r="A400" s="2" t="n"/>
      <c r="F400" s="3" t="n"/>
      <c r="G400" t="n">
        <v>399</v>
      </c>
      <c r="H400">
        <f>SUMIFS(F:F,E:E,"Car/Van",A:A,"&gt;="&amp;Summary!$C$4,A:A,"&lt;="&amp;Summary!$C$5,G:G,"&lt;="&amp;G400)</f>
        <v/>
      </c>
      <c r="I400">
        <f>IF(E400="Car/Van",IF(H400&lt;=10000,0.45,0.25),IF(E400="Motorcycle",0.24,IF(E400="Bicycle",0.20,0)))</f>
        <v/>
      </c>
      <c r="J400" s="4">
        <f>IF(E400="Car/Van",IF(H400&lt;=10000,F400*0.45,IF(H400-F400&gt;=10000,F400*0.25,(10000-(H400-F400))*0.45 + (F400-(10000-(H400-F400)))*0.25))),IF(E400="Motorcycle",F400*0.24,IF(E400="Bicycle",F400*0.20,0)))</f>
        <v/>
      </c>
      <c r="K400" s="4" t="n"/>
      <c r="L400" s="4">
        <f>MAX(0,J400-K400)</f>
        <v/>
      </c>
    </row>
    <row r="401">
      <c r="A401" s="2" t="n"/>
      <c r="F401" s="3" t="n"/>
      <c r="G401" t="n">
        <v>400</v>
      </c>
      <c r="H401">
        <f>SUMIFS(F:F,E:E,"Car/Van",A:A,"&gt;="&amp;Summary!$C$4,A:A,"&lt;="&amp;Summary!$C$5,G:G,"&lt;="&amp;G401)</f>
        <v/>
      </c>
      <c r="I401">
        <f>IF(E401="Car/Van",IF(H401&lt;=10000,0.45,0.25),IF(E401="Motorcycle",0.24,IF(E401="Bicycle",0.20,0)))</f>
        <v/>
      </c>
      <c r="J401" s="4">
        <f>IF(E401="Car/Van",IF(H401&lt;=10000,F401*0.45,IF(H401-F401&gt;=10000,F401*0.25,(10000-(H401-F401))*0.45 + (F401-(10000-(H401-F401)))*0.25))),IF(E401="Motorcycle",F401*0.24,IF(E401="Bicycle",F401*0.20,0)))</f>
        <v/>
      </c>
      <c r="K401" s="4" t="n"/>
      <c r="L401" s="4">
        <f>MAX(0,J401-K401)</f>
        <v/>
      </c>
    </row>
    <row r="402">
      <c r="A402" s="2" t="n"/>
      <c r="F402" s="3" t="n"/>
      <c r="G402" t="n">
        <v>401</v>
      </c>
      <c r="H402">
        <f>SUMIFS(F:F,E:E,"Car/Van",A:A,"&gt;="&amp;Summary!$C$4,A:A,"&lt;="&amp;Summary!$C$5,G:G,"&lt;="&amp;G402)</f>
        <v/>
      </c>
      <c r="I402">
        <f>IF(E402="Car/Van",IF(H402&lt;=10000,0.45,0.25),IF(E402="Motorcycle",0.24,IF(E402="Bicycle",0.20,0)))</f>
        <v/>
      </c>
      <c r="J402" s="4">
        <f>IF(E402="Car/Van",IF(H402&lt;=10000,F402*0.45,IF(H402-F402&gt;=10000,F402*0.25,(10000-(H402-F402))*0.45 + (F402-(10000-(H402-F402)))*0.25))),IF(E402="Motorcycle",F402*0.24,IF(E402="Bicycle",F402*0.20,0)))</f>
        <v/>
      </c>
      <c r="K402" s="4" t="n"/>
      <c r="L402" s="4">
        <f>MAX(0,J402-K402)</f>
        <v/>
      </c>
    </row>
    <row r="403">
      <c r="A403" s="2" t="n"/>
      <c r="F403" s="3" t="n"/>
      <c r="G403" t="n">
        <v>402</v>
      </c>
      <c r="H403">
        <f>SUMIFS(F:F,E:E,"Car/Van",A:A,"&gt;="&amp;Summary!$C$4,A:A,"&lt;="&amp;Summary!$C$5,G:G,"&lt;="&amp;G403)</f>
        <v/>
      </c>
      <c r="I403">
        <f>IF(E403="Car/Van",IF(H403&lt;=10000,0.45,0.25),IF(E403="Motorcycle",0.24,IF(E403="Bicycle",0.20,0)))</f>
        <v/>
      </c>
      <c r="J403" s="4">
        <f>IF(E403="Car/Van",IF(H403&lt;=10000,F403*0.45,IF(H403-F403&gt;=10000,F403*0.25,(10000-(H403-F403))*0.45 + (F403-(10000-(H403-F403)))*0.25))),IF(E403="Motorcycle",F403*0.24,IF(E403="Bicycle",F403*0.20,0)))</f>
        <v/>
      </c>
      <c r="K403" s="4" t="n"/>
      <c r="L403" s="4">
        <f>MAX(0,J403-K403)</f>
        <v/>
      </c>
    </row>
    <row r="404">
      <c r="A404" s="2" t="n"/>
      <c r="F404" s="3" t="n"/>
      <c r="G404" t="n">
        <v>403</v>
      </c>
      <c r="H404">
        <f>SUMIFS(F:F,E:E,"Car/Van",A:A,"&gt;="&amp;Summary!$C$4,A:A,"&lt;="&amp;Summary!$C$5,G:G,"&lt;="&amp;G404)</f>
        <v/>
      </c>
      <c r="I404">
        <f>IF(E404="Car/Van",IF(H404&lt;=10000,0.45,0.25),IF(E404="Motorcycle",0.24,IF(E404="Bicycle",0.20,0)))</f>
        <v/>
      </c>
      <c r="J404" s="4">
        <f>IF(E404="Car/Van",IF(H404&lt;=10000,F404*0.45,IF(H404-F404&gt;=10000,F404*0.25,(10000-(H404-F404))*0.45 + (F404-(10000-(H404-F404)))*0.25))),IF(E404="Motorcycle",F404*0.24,IF(E404="Bicycle",F404*0.20,0)))</f>
        <v/>
      </c>
      <c r="K404" s="4" t="n"/>
      <c r="L404" s="4">
        <f>MAX(0,J404-K404)</f>
        <v/>
      </c>
    </row>
    <row r="405">
      <c r="A405" s="2" t="n"/>
      <c r="F405" s="3" t="n"/>
      <c r="G405" t="n">
        <v>404</v>
      </c>
      <c r="H405">
        <f>SUMIFS(F:F,E:E,"Car/Van",A:A,"&gt;="&amp;Summary!$C$4,A:A,"&lt;="&amp;Summary!$C$5,G:G,"&lt;="&amp;G405)</f>
        <v/>
      </c>
      <c r="I405">
        <f>IF(E405="Car/Van",IF(H405&lt;=10000,0.45,0.25),IF(E405="Motorcycle",0.24,IF(E405="Bicycle",0.20,0)))</f>
        <v/>
      </c>
      <c r="J405" s="4">
        <f>IF(E405="Car/Van",IF(H405&lt;=10000,F405*0.45,IF(H405-F405&gt;=10000,F405*0.25,(10000-(H405-F405))*0.45 + (F405-(10000-(H405-F405)))*0.25))),IF(E405="Motorcycle",F405*0.24,IF(E405="Bicycle",F405*0.20,0)))</f>
        <v/>
      </c>
      <c r="K405" s="4" t="n"/>
      <c r="L405" s="4">
        <f>MAX(0,J405-K405)</f>
        <v/>
      </c>
    </row>
    <row r="406">
      <c r="A406" s="2" t="n"/>
      <c r="F406" s="3" t="n"/>
      <c r="G406" t="n">
        <v>405</v>
      </c>
      <c r="H406">
        <f>SUMIFS(F:F,E:E,"Car/Van",A:A,"&gt;="&amp;Summary!$C$4,A:A,"&lt;="&amp;Summary!$C$5,G:G,"&lt;="&amp;G406)</f>
        <v/>
      </c>
      <c r="I406">
        <f>IF(E406="Car/Van",IF(H406&lt;=10000,0.45,0.25),IF(E406="Motorcycle",0.24,IF(E406="Bicycle",0.20,0)))</f>
        <v/>
      </c>
      <c r="J406" s="4">
        <f>IF(E406="Car/Van",IF(H406&lt;=10000,F406*0.45,IF(H406-F406&gt;=10000,F406*0.25,(10000-(H406-F406))*0.45 + (F406-(10000-(H406-F406)))*0.25))),IF(E406="Motorcycle",F406*0.24,IF(E406="Bicycle",F406*0.20,0)))</f>
        <v/>
      </c>
      <c r="K406" s="4" t="n"/>
      <c r="L406" s="4">
        <f>MAX(0,J406-K406)</f>
        <v/>
      </c>
    </row>
    <row r="407">
      <c r="A407" s="2" t="n"/>
      <c r="F407" s="3" t="n"/>
      <c r="G407" t="n">
        <v>406</v>
      </c>
      <c r="H407">
        <f>SUMIFS(F:F,E:E,"Car/Van",A:A,"&gt;="&amp;Summary!$C$4,A:A,"&lt;="&amp;Summary!$C$5,G:G,"&lt;="&amp;G407)</f>
        <v/>
      </c>
      <c r="I407">
        <f>IF(E407="Car/Van",IF(H407&lt;=10000,0.45,0.25),IF(E407="Motorcycle",0.24,IF(E407="Bicycle",0.20,0)))</f>
        <v/>
      </c>
      <c r="J407" s="4">
        <f>IF(E407="Car/Van",IF(H407&lt;=10000,F407*0.45,IF(H407-F407&gt;=10000,F407*0.25,(10000-(H407-F407))*0.45 + (F407-(10000-(H407-F407)))*0.25))),IF(E407="Motorcycle",F407*0.24,IF(E407="Bicycle",F407*0.20,0)))</f>
        <v/>
      </c>
      <c r="K407" s="4" t="n"/>
      <c r="L407" s="4">
        <f>MAX(0,J407-K407)</f>
        <v/>
      </c>
    </row>
    <row r="408">
      <c r="A408" s="2" t="n"/>
      <c r="F408" s="3" t="n"/>
      <c r="G408" t="n">
        <v>407</v>
      </c>
      <c r="H408">
        <f>SUMIFS(F:F,E:E,"Car/Van",A:A,"&gt;="&amp;Summary!$C$4,A:A,"&lt;="&amp;Summary!$C$5,G:G,"&lt;="&amp;G408)</f>
        <v/>
      </c>
      <c r="I408">
        <f>IF(E408="Car/Van",IF(H408&lt;=10000,0.45,0.25),IF(E408="Motorcycle",0.24,IF(E408="Bicycle",0.20,0)))</f>
        <v/>
      </c>
      <c r="J408" s="4">
        <f>IF(E408="Car/Van",IF(H408&lt;=10000,F408*0.45,IF(H408-F408&gt;=10000,F408*0.25,(10000-(H408-F408))*0.45 + (F408-(10000-(H408-F408)))*0.25))),IF(E408="Motorcycle",F408*0.24,IF(E408="Bicycle",F408*0.20,0)))</f>
        <v/>
      </c>
      <c r="K408" s="4" t="n"/>
      <c r="L408" s="4">
        <f>MAX(0,J408-K408)</f>
        <v/>
      </c>
    </row>
    <row r="409">
      <c r="A409" s="2" t="n"/>
      <c r="F409" s="3" t="n"/>
      <c r="G409" t="n">
        <v>408</v>
      </c>
      <c r="H409">
        <f>SUMIFS(F:F,E:E,"Car/Van",A:A,"&gt;="&amp;Summary!$C$4,A:A,"&lt;="&amp;Summary!$C$5,G:G,"&lt;="&amp;G409)</f>
        <v/>
      </c>
      <c r="I409">
        <f>IF(E409="Car/Van",IF(H409&lt;=10000,0.45,0.25),IF(E409="Motorcycle",0.24,IF(E409="Bicycle",0.20,0)))</f>
        <v/>
      </c>
      <c r="J409" s="4">
        <f>IF(E409="Car/Van",IF(H409&lt;=10000,F409*0.45,IF(H409-F409&gt;=10000,F409*0.25,(10000-(H409-F409))*0.45 + (F409-(10000-(H409-F409)))*0.25))),IF(E409="Motorcycle",F409*0.24,IF(E409="Bicycle",F409*0.20,0)))</f>
        <v/>
      </c>
      <c r="K409" s="4" t="n"/>
      <c r="L409" s="4">
        <f>MAX(0,J409-K409)</f>
        <v/>
      </c>
    </row>
    <row r="410">
      <c r="A410" s="2" t="n"/>
      <c r="F410" s="3" t="n"/>
      <c r="G410" t="n">
        <v>409</v>
      </c>
      <c r="H410">
        <f>SUMIFS(F:F,E:E,"Car/Van",A:A,"&gt;="&amp;Summary!$C$4,A:A,"&lt;="&amp;Summary!$C$5,G:G,"&lt;="&amp;G410)</f>
        <v/>
      </c>
      <c r="I410">
        <f>IF(E410="Car/Van",IF(H410&lt;=10000,0.45,0.25),IF(E410="Motorcycle",0.24,IF(E410="Bicycle",0.20,0)))</f>
        <v/>
      </c>
      <c r="J410" s="4">
        <f>IF(E410="Car/Van",IF(H410&lt;=10000,F410*0.45,IF(H410-F410&gt;=10000,F410*0.25,(10000-(H410-F410))*0.45 + (F410-(10000-(H410-F410)))*0.25))),IF(E410="Motorcycle",F410*0.24,IF(E410="Bicycle",F410*0.20,0)))</f>
        <v/>
      </c>
      <c r="K410" s="4" t="n"/>
      <c r="L410" s="4">
        <f>MAX(0,J410-K410)</f>
        <v/>
      </c>
    </row>
    <row r="411">
      <c r="A411" s="2" t="n"/>
      <c r="F411" s="3" t="n"/>
      <c r="G411" t="n">
        <v>410</v>
      </c>
      <c r="H411">
        <f>SUMIFS(F:F,E:E,"Car/Van",A:A,"&gt;="&amp;Summary!$C$4,A:A,"&lt;="&amp;Summary!$C$5,G:G,"&lt;="&amp;G411)</f>
        <v/>
      </c>
      <c r="I411">
        <f>IF(E411="Car/Van",IF(H411&lt;=10000,0.45,0.25),IF(E411="Motorcycle",0.24,IF(E411="Bicycle",0.20,0)))</f>
        <v/>
      </c>
      <c r="J411" s="4">
        <f>IF(E411="Car/Van",IF(H411&lt;=10000,F411*0.45,IF(H411-F411&gt;=10000,F411*0.25,(10000-(H411-F411))*0.45 + (F411-(10000-(H411-F411)))*0.25))),IF(E411="Motorcycle",F411*0.24,IF(E411="Bicycle",F411*0.20,0)))</f>
        <v/>
      </c>
      <c r="K411" s="4" t="n"/>
      <c r="L411" s="4">
        <f>MAX(0,J411-K411)</f>
        <v/>
      </c>
    </row>
    <row r="412">
      <c r="A412" s="2" t="n"/>
      <c r="F412" s="3" t="n"/>
      <c r="G412" t="n">
        <v>411</v>
      </c>
      <c r="H412">
        <f>SUMIFS(F:F,E:E,"Car/Van",A:A,"&gt;="&amp;Summary!$C$4,A:A,"&lt;="&amp;Summary!$C$5,G:G,"&lt;="&amp;G412)</f>
        <v/>
      </c>
      <c r="I412">
        <f>IF(E412="Car/Van",IF(H412&lt;=10000,0.45,0.25),IF(E412="Motorcycle",0.24,IF(E412="Bicycle",0.20,0)))</f>
        <v/>
      </c>
      <c r="J412" s="4">
        <f>IF(E412="Car/Van",IF(H412&lt;=10000,F412*0.45,IF(H412-F412&gt;=10000,F412*0.25,(10000-(H412-F412))*0.45 + (F412-(10000-(H412-F412)))*0.25))),IF(E412="Motorcycle",F412*0.24,IF(E412="Bicycle",F412*0.20,0)))</f>
        <v/>
      </c>
      <c r="K412" s="4" t="n"/>
      <c r="L412" s="4">
        <f>MAX(0,J412-K412)</f>
        <v/>
      </c>
    </row>
    <row r="413">
      <c r="A413" s="2" t="n"/>
      <c r="F413" s="3" t="n"/>
      <c r="G413" t="n">
        <v>412</v>
      </c>
      <c r="H413">
        <f>SUMIFS(F:F,E:E,"Car/Van",A:A,"&gt;="&amp;Summary!$C$4,A:A,"&lt;="&amp;Summary!$C$5,G:G,"&lt;="&amp;G413)</f>
        <v/>
      </c>
      <c r="I413">
        <f>IF(E413="Car/Van",IF(H413&lt;=10000,0.45,0.25),IF(E413="Motorcycle",0.24,IF(E413="Bicycle",0.20,0)))</f>
        <v/>
      </c>
      <c r="J413" s="4">
        <f>IF(E413="Car/Van",IF(H413&lt;=10000,F413*0.45,IF(H413-F413&gt;=10000,F413*0.25,(10000-(H413-F413))*0.45 + (F413-(10000-(H413-F413)))*0.25))),IF(E413="Motorcycle",F413*0.24,IF(E413="Bicycle",F413*0.20,0)))</f>
        <v/>
      </c>
      <c r="K413" s="4" t="n"/>
      <c r="L413" s="4">
        <f>MAX(0,J413-K413)</f>
        <v/>
      </c>
    </row>
    <row r="414">
      <c r="A414" s="2" t="n"/>
      <c r="F414" s="3" t="n"/>
      <c r="G414" t="n">
        <v>413</v>
      </c>
      <c r="H414">
        <f>SUMIFS(F:F,E:E,"Car/Van",A:A,"&gt;="&amp;Summary!$C$4,A:A,"&lt;="&amp;Summary!$C$5,G:G,"&lt;="&amp;G414)</f>
        <v/>
      </c>
      <c r="I414">
        <f>IF(E414="Car/Van",IF(H414&lt;=10000,0.45,0.25),IF(E414="Motorcycle",0.24,IF(E414="Bicycle",0.20,0)))</f>
        <v/>
      </c>
      <c r="J414" s="4">
        <f>IF(E414="Car/Van",IF(H414&lt;=10000,F414*0.45,IF(H414-F414&gt;=10000,F414*0.25,(10000-(H414-F414))*0.45 + (F414-(10000-(H414-F414)))*0.25))),IF(E414="Motorcycle",F414*0.24,IF(E414="Bicycle",F414*0.20,0)))</f>
        <v/>
      </c>
      <c r="K414" s="4" t="n"/>
      <c r="L414" s="4">
        <f>MAX(0,J414-K414)</f>
        <v/>
      </c>
    </row>
    <row r="415">
      <c r="A415" s="2" t="n"/>
      <c r="F415" s="3" t="n"/>
      <c r="G415" t="n">
        <v>414</v>
      </c>
      <c r="H415">
        <f>SUMIFS(F:F,E:E,"Car/Van",A:A,"&gt;="&amp;Summary!$C$4,A:A,"&lt;="&amp;Summary!$C$5,G:G,"&lt;="&amp;G415)</f>
        <v/>
      </c>
      <c r="I415">
        <f>IF(E415="Car/Van",IF(H415&lt;=10000,0.45,0.25),IF(E415="Motorcycle",0.24,IF(E415="Bicycle",0.20,0)))</f>
        <v/>
      </c>
      <c r="J415" s="4">
        <f>IF(E415="Car/Van",IF(H415&lt;=10000,F415*0.45,IF(H415-F415&gt;=10000,F415*0.25,(10000-(H415-F415))*0.45 + (F415-(10000-(H415-F415)))*0.25))),IF(E415="Motorcycle",F415*0.24,IF(E415="Bicycle",F415*0.20,0)))</f>
        <v/>
      </c>
      <c r="K415" s="4" t="n"/>
      <c r="L415" s="4">
        <f>MAX(0,J415-K415)</f>
        <v/>
      </c>
    </row>
    <row r="416">
      <c r="A416" s="2" t="n"/>
      <c r="F416" s="3" t="n"/>
      <c r="G416" t="n">
        <v>415</v>
      </c>
      <c r="H416">
        <f>SUMIFS(F:F,E:E,"Car/Van",A:A,"&gt;="&amp;Summary!$C$4,A:A,"&lt;="&amp;Summary!$C$5,G:G,"&lt;="&amp;G416)</f>
        <v/>
      </c>
      <c r="I416">
        <f>IF(E416="Car/Van",IF(H416&lt;=10000,0.45,0.25),IF(E416="Motorcycle",0.24,IF(E416="Bicycle",0.20,0)))</f>
        <v/>
      </c>
      <c r="J416" s="4">
        <f>IF(E416="Car/Van",IF(H416&lt;=10000,F416*0.45,IF(H416-F416&gt;=10000,F416*0.25,(10000-(H416-F416))*0.45 + (F416-(10000-(H416-F416)))*0.25))),IF(E416="Motorcycle",F416*0.24,IF(E416="Bicycle",F416*0.20,0)))</f>
        <v/>
      </c>
      <c r="K416" s="4" t="n"/>
      <c r="L416" s="4">
        <f>MAX(0,J416-K416)</f>
        <v/>
      </c>
    </row>
    <row r="417">
      <c r="A417" s="2" t="n"/>
      <c r="F417" s="3" t="n"/>
      <c r="G417" t="n">
        <v>416</v>
      </c>
      <c r="H417">
        <f>SUMIFS(F:F,E:E,"Car/Van",A:A,"&gt;="&amp;Summary!$C$4,A:A,"&lt;="&amp;Summary!$C$5,G:G,"&lt;="&amp;G417)</f>
        <v/>
      </c>
      <c r="I417">
        <f>IF(E417="Car/Van",IF(H417&lt;=10000,0.45,0.25),IF(E417="Motorcycle",0.24,IF(E417="Bicycle",0.20,0)))</f>
        <v/>
      </c>
      <c r="J417" s="4">
        <f>IF(E417="Car/Van",IF(H417&lt;=10000,F417*0.45,IF(H417-F417&gt;=10000,F417*0.25,(10000-(H417-F417))*0.45 + (F417-(10000-(H417-F417)))*0.25))),IF(E417="Motorcycle",F417*0.24,IF(E417="Bicycle",F417*0.20,0)))</f>
        <v/>
      </c>
      <c r="K417" s="4" t="n"/>
      <c r="L417" s="4">
        <f>MAX(0,J417-K417)</f>
        <v/>
      </c>
    </row>
    <row r="418">
      <c r="A418" s="2" t="n"/>
      <c r="F418" s="3" t="n"/>
      <c r="G418" t="n">
        <v>417</v>
      </c>
      <c r="H418">
        <f>SUMIFS(F:F,E:E,"Car/Van",A:A,"&gt;="&amp;Summary!$C$4,A:A,"&lt;="&amp;Summary!$C$5,G:G,"&lt;="&amp;G418)</f>
        <v/>
      </c>
      <c r="I418">
        <f>IF(E418="Car/Van",IF(H418&lt;=10000,0.45,0.25),IF(E418="Motorcycle",0.24,IF(E418="Bicycle",0.20,0)))</f>
        <v/>
      </c>
      <c r="J418" s="4">
        <f>IF(E418="Car/Van",IF(H418&lt;=10000,F418*0.45,IF(H418-F418&gt;=10000,F418*0.25,(10000-(H418-F418))*0.45 + (F418-(10000-(H418-F418)))*0.25))),IF(E418="Motorcycle",F418*0.24,IF(E418="Bicycle",F418*0.20,0)))</f>
        <v/>
      </c>
      <c r="K418" s="4" t="n"/>
      <c r="L418" s="4">
        <f>MAX(0,J418-K418)</f>
        <v/>
      </c>
    </row>
    <row r="419">
      <c r="A419" s="2" t="n"/>
      <c r="F419" s="3" t="n"/>
      <c r="G419" t="n">
        <v>418</v>
      </c>
      <c r="H419">
        <f>SUMIFS(F:F,E:E,"Car/Van",A:A,"&gt;="&amp;Summary!$C$4,A:A,"&lt;="&amp;Summary!$C$5,G:G,"&lt;="&amp;G419)</f>
        <v/>
      </c>
      <c r="I419">
        <f>IF(E419="Car/Van",IF(H419&lt;=10000,0.45,0.25),IF(E419="Motorcycle",0.24,IF(E419="Bicycle",0.20,0)))</f>
        <v/>
      </c>
      <c r="J419" s="4">
        <f>IF(E419="Car/Van",IF(H419&lt;=10000,F419*0.45,IF(H419-F419&gt;=10000,F419*0.25,(10000-(H419-F419))*0.45 + (F419-(10000-(H419-F419)))*0.25))),IF(E419="Motorcycle",F419*0.24,IF(E419="Bicycle",F419*0.20,0)))</f>
        <v/>
      </c>
      <c r="K419" s="4" t="n"/>
      <c r="L419" s="4">
        <f>MAX(0,J419-K419)</f>
        <v/>
      </c>
    </row>
    <row r="420">
      <c r="A420" s="2" t="n"/>
      <c r="F420" s="3" t="n"/>
      <c r="G420" t="n">
        <v>419</v>
      </c>
      <c r="H420">
        <f>SUMIFS(F:F,E:E,"Car/Van",A:A,"&gt;="&amp;Summary!$C$4,A:A,"&lt;="&amp;Summary!$C$5,G:G,"&lt;="&amp;G420)</f>
        <v/>
      </c>
      <c r="I420">
        <f>IF(E420="Car/Van",IF(H420&lt;=10000,0.45,0.25),IF(E420="Motorcycle",0.24,IF(E420="Bicycle",0.20,0)))</f>
        <v/>
      </c>
      <c r="J420" s="4">
        <f>IF(E420="Car/Van",IF(H420&lt;=10000,F420*0.45,IF(H420-F420&gt;=10000,F420*0.25,(10000-(H420-F420))*0.45 + (F420-(10000-(H420-F420)))*0.25))),IF(E420="Motorcycle",F420*0.24,IF(E420="Bicycle",F420*0.20,0)))</f>
        <v/>
      </c>
      <c r="K420" s="4" t="n"/>
      <c r="L420" s="4">
        <f>MAX(0,J420-K420)</f>
        <v/>
      </c>
    </row>
    <row r="421">
      <c r="A421" s="2" t="n"/>
      <c r="F421" s="3" t="n"/>
      <c r="G421" t="n">
        <v>420</v>
      </c>
      <c r="H421">
        <f>SUMIFS(F:F,E:E,"Car/Van",A:A,"&gt;="&amp;Summary!$C$4,A:A,"&lt;="&amp;Summary!$C$5,G:G,"&lt;="&amp;G421)</f>
        <v/>
      </c>
      <c r="I421">
        <f>IF(E421="Car/Van",IF(H421&lt;=10000,0.45,0.25),IF(E421="Motorcycle",0.24,IF(E421="Bicycle",0.20,0)))</f>
        <v/>
      </c>
      <c r="J421" s="4">
        <f>IF(E421="Car/Van",IF(H421&lt;=10000,F421*0.45,IF(H421-F421&gt;=10000,F421*0.25,(10000-(H421-F421))*0.45 + (F421-(10000-(H421-F421)))*0.25))),IF(E421="Motorcycle",F421*0.24,IF(E421="Bicycle",F421*0.20,0)))</f>
        <v/>
      </c>
      <c r="K421" s="4" t="n"/>
      <c r="L421" s="4">
        <f>MAX(0,J421-K421)</f>
        <v/>
      </c>
    </row>
    <row r="422">
      <c r="A422" s="2" t="n"/>
      <c r="F422" s="3" t="n"/>
      <c r="G422" t="n">
        <v>421</v>
      </c>
      <c r="H422">
        <f>SUMIFS(F:F,E:E,"Car/Van",A:A,"&gt;="&amp;Summary!$C$4,A:A,"&lt;="&amp;Summary!$C$5,G:G,"&lt;="&amp;G422)</f>
        <v/>
      </c>
      <c r="I422">
        <f>IF(E422="Car/Van",IF(H422&lt;=10000,0.45,0.25),IF(E422="Motorcycle",0.24,IF(E422="Bicycle",0.20,0)))</f>
        <v/>
      </c>
      <c r="J422" s="4">
        <f>IF(E422="Car/Van",IF(H422&lt;=10000,F422*0.45,IF(H422-F422&gt;=10000,F422*0.25,(10000-(H422-F422))*0.45 + (F422-(10000-(H422-F422)))*0.25))),IF(E422="Motorcycle",F422*0.24,IF(E422="Bicycle",F422*0.20,0)))</f>
        <v/>
      </c>
      <c r="K422" s="4" t="n"/>
      <c r="L422" s="4">
        <f>MAX(0,J422-K422)</f>
        <v/>
      </c>
    </row>
    <row r="423">
      <c r="A423" s="2" t="n"/>
      <c r="F423" s="3" t="n"/>
      <c r="G423" t="n">
        <v>422</v>
      </c>
      <c r="H423">
        <f>SUMIFS(F:F,E:E,"Car/Van",A:A,"&gt;="&amp;Summary!$C$4,A:A,"&lt;="&amp;Summary!$C$5,G:G,"&lt;="&amp;G423)</f>
        <v/>
      </c>
      <c r="I423">
        <f>IF(E423="Car/Van",IF(H423&lt;=10000,0.45,0.25),IF(E423="Motorcycle",0.24,IF(E423="Bicycle",0.20,0)))</f>
        <v/>
      </c>
      <c r="J423" s="4">
        <f>IF(E423="Car/Van",IF(H423&lt;=10000,F423*0.45,IF(H423-F423&gt;=10000,F423*0.25,(10000-(H423-F423))*0.45 + (F423-(10000-(H423-F423)))*0.25))),IF(E423="Motorcycle",F423*0.24,IF(E423="Bicycle",F423*0.20,0)))</f>
        <v/>
      </c>
      <c r="K423" s="4" t="n"/>
      <c r="L423" s="4">
        <f>MAX(0,J423-K423)</f>
        <v/>
      </c>
    </row>
    <row r="424">
      <c r="A424" s="2" t="n"/>
      <c r="F424" s="3" t="n"/>
      <c r="G424" t="n">
        <v>423</v>
      </c>
      <c r="H424">
        <f>SUMIFS(F:F,E:E,"Car/Van",A:A,"&gt;="&amp;Summary!$C$4,A:A,"&lt;="&amp;Summary!$C$5,G:G,"&lt;="&amp;G424)</f>
        <v/>
      </c>
      <c r="I424">
        <f>IF(E424="Car/Van",IF(H424&lt;=10000,0.45,0.25),IF(E424="Motorcycle",0.24,IF(E424="Bicycle",0.20,0)))</f>
        <v/>
      </c>
      <c r="J424" s="4">
        <f>IF(E424="Car/Van",IF(H424&lt;=10000,F424*0.45,IF(H424-F424&gt;=10000,F424*0.25,(10000-(H424-F424))*0.45 + (F424-(10000-(H424-F424)))*0.25))),IF(E424="Motorcycle",F424*0.24,IF(E424="Bicycle",F424*0.20,0)))</f>
        <v/>
      </c>
      <c r="K424" s="4" t="n"/>
      <c r="L424" s="4">
        <f>MAX(0,J424-K424)</f>
        <v/>
      </c>
    </row>
    <row r="425">
      <c r="A425" s="2" t="n"/>
      <c r="F425" s="3" t="n"/>
      <c r="G425" t="n">
        <v>424</v>
      </c>
      <c r="H425">
        <f>SUMIFS(F:F,E:E,"Car/Van",A:A,"&gt;="&amp;Summary!$C$4,A:A,"&lt;="&amp;Summary!$C$5,G:G,"&lt;="&amp;G425)</f>
        <v/>
      </c>
      <c r="I425">
        <f>IF(E425="Car/Van",IF(H425&lt;=10000,0.45,0.25),IF(E425="Motorcycle",0.24,IF(E425="Bicycle",0.20,0)))</f>
        <v/>
      </c>
      <c r="J425" s="4">
        <f>IF(E425="Car/Van",IF(H425&lt;=10000,F425*0.45,IF(H425-F425&gt;=10000,F425*0.25,(10000-(H425-F425))*0.45 + (F425-(10000-(H425-F425)))*0.25))),IF(E425="Motorcycle",F425*0.24,IF(E425="Bicycle",F425*0.20,0)))</f>
        <v/>
      </c>
      <c r="K425" s="4" t="n"/>
      <c r="L425" s="4">
        <f>MAX(0,J425-K425)</f>
        <v/>
      </c>
    </row>
    <row r="426">
      <c r="A426" s="2" t="n"/>
      <c r="F426" s="3" t="n"/>
      <c r="G426" t="n">
        <v>425</v>
      </c>
      <c r="H426">
        <f>SUMIFS(F:F,E:E,"Car/Van",A:A,"&gt;="&amp;Summary!$C$4,A:A,"&lt;="&amp;Summary!$C$5,G:G,"&lt;="&amp;G426)</f>
        <v/>
      </c>
      <c r="I426">
        <f>IF(E426="Car/Van",IF(H426&lt;=10000,0.45,0.25),IF(E426="Motorcycle",0.24,IF(E426="Bicycle",0.20,0)))</f>
        <v/>
      </c>
      <c r="J426" s="4">
        <f>IF(E426="Car/Van",IF(H426&lt;=10000,F426*0.45,IF(H426-F426&gt;=10000,F426*0.25,(10000-(H426-F426))*0.45 + (F426-(10000-(H426-F426)))*0.25))),IF(E426="Motorcycle",F426*0.24,IF(E426="Bicycle",F426*0.20,0)))</f>
        <v/>
      </c>
      <c r="K426" s="4" t="n"/>
      <c r="L426" s="4">
        <f>MAX(0,J426-K426)</f>
        <v/>
      </c>
    </row>
    <row r="427">
      <c r="A427" s="2" t="n"/>
      <c r="F427" s="3" t="n"/>
      <c r="G427" t="n">
        <v>426</v>
      </c>
      <c r="H427">
        <f>SUMIFS(F:F,E:E,"Car/Van",A:A,"&gt;="&amp;Summary!$C$4,A:A,"&lt;="&amp;Summary!$C$5,G:G,"&lt;="&amp;G427)</f>
        <v/>
      </c>
      <c r="I427">
        <f>IF(E427="Car/Van",IF(H427&lt;=10000,0.45,0.25),IF(E427="Motorcycle",0.24,IF(E427="Bicycle",0.20,0)))</f>
        <v/>
      </c>
      <c r="J427" s="4">
        <f>IF(E427="Car/Van",IF(H427&lt;=10000,F427*0.45,IF(H427-F427&gt;=10000,F427*0.25,(10000-(H427-F427))*0.45 + (F427-(10000-(H427-F427)))*0.25))),IF(E427="Motorcycle",F427*0.24,IF(E427="Bicycle",F427*0.20,0)))</f>
        <v/>
      </c>
      <c r="K427" s="4" t="n"/>
      <c r="L427" s="4">
        <f>MAX(0,J427-K427)</f>
        <v/>
      </c>
    </row>
    <row r="428">
      <c r="A428" s="2" t="n"/>
      <c r="F428" s="3" t="n"/>
      <c r="G428" t="n">
        <v>427</v>
      </c>
      <c r="H428">
        <f>SUMIFS(F:F,E:E,"Car/Van",A:A,"&gt;="&amp;Summary!$C$4,A:A,"&lt;="&amp;Summary!$C$5,G:G,"&lt;="&amp;G428)</f>
        <v/>
      </c>
      <c r="I428">
        <f>IF(E428="Car/Van",IF(H428&lt;=10000,0.45,0.25),IF(E428="Motorcycle",0.24,IF(E428="Bicycle",0.20,0)))</f>
        <v/>
      </c>
      <c r="J428" s="4">
        <f>IF(E428="Car/Van",IF(H428&lt;=10000,F428*0.45,IF(H428-F428&gt;=10000,F428*0.25,(10000-(H428-F428))*0.45 + (F428-(10000-(H428-F428)))*0.25))),IF(E428="Motorcycle",F428*0.24,IF(E428="Bicycle",F428*0.20,0)))</f>
        <v/>
      </c>
      <c r="K428" s="4" t="n"/>
      <c r="L428" s="4">
        <f>MAX(0,J428-K428)</f>
        <v/>
      </c>
    </row>
    <row r="429">
      <c r="A429" s="2" t="n"/>
      <c r="F429" s="3" t="n"/>
      <c r="G429" t="n">
        <v>428</v>
      </c>
      <c r="H429">
        <f>SUMIFS(F:F,E:E,"Car/Van",A:A,"&gt;="&amp;Summary!$C$4,A:A,"&lt;="&amp;Summary!$C$5,G:G,"&lt;="&amp;G429)</f>
        <v/>
      </c>
      <c r="I429">
        <f>IF(E429="Car/Van",IF(H429&lt;=10000,0.45,0.25),IF(E429="Motorcycle",0.24,IF(E429="Bicycle",0.20,0)))</f>
        <v/>
      </c>
      <c r="J429" s="4">
        <f>IF(E429="Car/Van",IF(H429&lt;=10000,F429*0.45,IF(H429-F429&gt;=10000,F429*0.25,(10000-(H429-F429))*0.45 + (F429-(10000-(H429-F429)))*0.25))),IF(E429="Motorcycle",F429*0.24,IF(E429="Bicycle",F429*0.20,0)))</f>
        <v/>
      </c>
      <c r="K429" s="4" t="n"/>
      <c r="L429" s="4">
        <f>MAX(0,J429-K429)</f>
        <v/>
      </c>
    </row>
    <row r="430">
      <c r="A430" s="2" t="n"/>
      <c r="F430" s="3" t="n"/>
      <c r="G430" t="n">
        <v>429</v>
      </c>
      <c r="H430">
        <f>SUMIFS(F:F,E:E,"Car/Van",A:A,"&gt;="&amp;Summary!$C$4,A:A,"&lt;="&amp;Summary!$C$5,G:G,"&lt;="&amp;G430)</f>
        <v/>
      </c>
      <c r="I430">
        <f>IF(E430="Car/Van",IF(H430&lt;=10000,0.45,0.25),IF(E430="Motorcycle",0.24,IF(E430="Bicycle",0.20,0)))</f>
        <v/>
      </c>
      <c r="J430" s="4">
        <f>IF(E430="Car/Van",IF(H430&lt;=10000,F430*0.45,IF(H430-F430&gt;=10000,F430*0.25,(10000-(H430-F430))*0.45 + (F430-(10000-(H430-F430)))*0.25))),IF(E430="Motorcycle",F430*0.24,IF(E430="Bicycle",F430*0.20,0)))</f>
        <v/>
      </c>
      <c r="K430" s="4" t="n"/>
      <c r="L430" s="4">
        <f>MAX(0,J430-K430)</f>
        <v/>
      </c>
    </row>
    <row r="431">
      <c r="A431" s="2" t="n"/>
      <c r="F431" s="3" t="n"/>
      <c r="G431" t="n">
        <v>430</v>
      </c>
      <c r="H431">
        <f>SUMIFS(F:F,E:E,"Car/Van",A:A,"&gt;="&amp;Summary!$C$4,A:A,"&lt;="&amp;Summary!$C$5,G:G,"&lt;="&amp;G431)</f>
        <v/>
      </c>
      <c r="I431">
        <f>IF(E431="Car/Van",IF(H431&lt;=10000,0.45,0.25),IF(E431="Motorcycle",0.24,IF(E431="Bicycle",0.20,0)))</f>
        <v/>
      </c>
      <c r="J431" s="4">
        <f>IF(E431="Car/Van",IF(H431&lt;=10000,F431*0.45,IF(H431-F431&gt;=10000,F431*0.25,(10000-(H431-F431))*0.45 + (F431-(10000-(H431-F431)))*0.25))),IF(E431="Motorcycle",F431*0.24,IF(E431="Bicycle",F431*0.20,0)))</f>
        <v/>
      </c>
      <c r="K431" s="4" t="n"/>
      <c r="L431" s="4">
        <f>MAX(0,J431-K431)</f>
        <v/>
      </c>
    </row>
    <row r="432">
      <c r="A432" s="2" t="n"/>
      <c r="F432" s="3" t="n"/>
      <c r="G432" t="n">
        <v>431</v>
      </c>
      <c r="H432">
        <f>SUMIFS(F:F,E:E,"Car/Van",A:A,"&gt;="&amp;Summary!$C$4,A:A,"&lt;="&amp;Summary!$C$5,G:G,"&lt;="&amp;G432)</f>
        <v/>
      </c>
      <c r="I432">
        <f>IF(E432="Car/Van",IF(H432&lt;=10000,0.45,0.25),IF(E432="Motorcycle",0.24,IF(E432="Bicycle",0.20,0)))</f>
        <v/>
      </c>
      <c r="J432" s="4">
        <f>IF(E432="Car/Van",IF(H432&lt;=10000,F432*0.45,IF(H432-F432&gt;=10000,F432*0.25,(10000-(H432-F432))*0.45 + (F432-(10000-(H432-F432)))*0.25))),IF(E432="Motorcycle",F432*0.24,IF(E432="Bicycle",F432*0.20,0)))</f>
        <v/>
      </c>
      <c r="K432" s="4" t="n"/>
      <c r="L432" s="4">
        <f>MAX(0,J432-K432)</f>
        <v/>
      </c>
    </row>
    <row r="433">
      <c r="A433" s="2" t="n"/>
      <c r="F433" s="3" t="n"/>
      <c r="G433" t="n">
        <v>432</v>
      </c>
      <c r="H433">
        <f>SUMIFS(F:F,E:E,"Car/Van",A:A,"&gt;="&amp;Summary!$C$4,A:A,"&lt;="&amp;Summary!$C$5,G:G,"&lt;="&amp;G433)</f>
        <v/>
      </c>
      <c r="I433">
        <f>IF(E433="Car/Van",IF(H433&lt;=10000,0.45,0.25),IF(E433="Motorcycle",0.24,IF(E433="Bicycle",0.20,0)))</f>
        <v/>
      </c>
      <c r="J433" s="4">
        <f>IF(E433="Car/Van",IF(H433&lt;=10000,F433*0.45,IF(H433-F433&gt;=10000,F433*0.25,(10000-(H433-F433))*0.45 + (F433-(10000-(H433-F433)))*0.25))),IF(E433="Motorcycle",F433*0.24,IF(E433="Bicycle",F433*0.20,0)))</f>
        <v/>
      </c>
      <c r="K433" s="4" t="n"/>
      <c r="L433" s="4">
        <f>MAX(0,J433-K433)</f>
        <v/>
      </c>
    </row>
    <row r="434">
      <c r="A434" s="2" t="n"/>
      <c r="F434" s="3" t="n"/>
      <c r="G434" t="n">
        <v>433</v>
      </c>
      <c r="H434">
        <f>SUMIFS(F:F,E:E,"Car/Van",A:A,"&gt;="&amp;Summary!$C$4,A:A,"&lt;="&amp;Summary!$C$5,G:G,"&lt;="&amp;G434)</f>
        <v/>
      </c>
      <c r="I434">
        <f>IF(E434="Car/Van",IF(H434&lt;=10000,0.45,0.25),IF(E434="Motorcycle",0.24,IF(E434="Bicycle",0.20,0)))</f>
        <v/>
      </c>
      <c r="J434" s="4">
        <f>IF(E434="Car/Van",IF(H434&lt;=10000,F434*0.45,IF(H434-F434&gt;=10000,F434*0.25,(10000-(H434-F434))*0.45 + (F434-(10000-(H434-F434)))*0.25))),IF(E434="Motorcycle",F434*0.24,IF(E434="Bicycle",F434*0.20,0)))</f>
        <v/>
      </c>
      <c r="K434" s="4" t="n"/>
      <c r="L434" s="4">
        <f>MAX(0,J434-K434)</f>
        <v/>
      </c>
    </row>
    <row r="435">
      <c r="A435" s="2" t="n"/>
      <c r="F435" s="3" t="n"/>
      <c r="G435" t="n">
        <v>434</v>
      </c>
      <c r="H435">
        <f>SUMIFS(F:F,E:E,"Car/Van",A:A,"&gt;="&amp;Summary!$C$4,A:A,"&lt;="&amp;Summary!$C$5,G:G,"&lt;="&amp;G435)</f>
        <v/>
      </c>
      <c r="I435">
        <f>IF(E435="Car/Van",IF(H435&lt;=10000,0.45,0.25),IF(E435="Motorcycle",0.24,IF(E435="Bicycle",0.20,0)))</f>
        <v/>
      </c>
      <c r="J435" s="4">
        <f>IF(E435="Car/Van",IF(H435&lt;=10000,F435*0.45,IF(H435-F435&gt;=10000,F435*0.25,(10000-(H435-F435))*0.45 + (F435-(10000-(H435-F435)))*0.25))),IF(E435="Motorcycle",F435*0.24,IF(E435="Bicycle",F435*0.20,0)))</f>
        <v/>
      </c>
      <c r="K435" s="4" t="n"/>
      <c r="L435" s="4">
        <f>MAX(0,J435-K435)</f>
        <v/>
      </c>
    </row>
    <row r="436">
      <c r="A436" s="2" t="n"/>
      <c r="F436" s="3" t="n"/>
      <c r="G436" t="n">
        <v>435</v>
      </c>
      <c r="H436">
        <f>SUMIFS(F:F,E:E,"Car/Van",A:A,"&gt;="&amp;Summary!$C$4,A:A,"&lt;="&amp;Summary!$C$5,G:G,"&lt;="&amp;G436)</f>
        <v/>
      </c>
      <c r="I436">
        <f>IF(E436="Car/Van",IF(H436&lt;=10000,0.45,0.25),IF(E436="Motorcycle",0.24,IF(E436="Bicycle",0.20,0)))</f>
        <v/>
      </c>
      <c r="J436" s="4">
        <f>IF(E436="Car/Van",IF(H436&lt;=10000,F436*0.45,IF(H436-F436&gt;=10000,F436*0.25,(10000-(H436-F436))*0.45 + (F436-(10000-(H436-F436)))*0.25))),IF(E436="Motorcycle",F436*0.24,IF(E436="Bicycle",F436*0.20,0)))</f>
        <v/>
      </c>
      <c r="K436" s="4" t="n"/>
      <c r="L436" s="4">
        <f>MAX(0,J436-K436)</f>
        <v/>
      </c>
    </row>
    <row r="437">
      <c r="A437" s="2" t="n"/>
      <c r="F437" s="3" t="n"/>
      <c r="G437" t="n">
        <v>436</v>
      </c>
      <c r="H437">
        <f>SUMIFS(F:F,E:E,"Car/Van",A:A,"&gt;="&amp;Summary!$C$4,A:A,"&lt;="&amp;Summary!$C$5,G:G,"&lt;="&amp;G437)</f>
        <v/>
      </c>
      <c r="I437">
        <f>IF(E437="Car/Van",IF(H437&lt;=10000,0.45,0.25),IF(E437="Motorcycle",0.24,IF(E437="Bicycle",0.20,0)))</f>
        <v/>
      </c>
      <c r="J437" s="4">
        <f>IF(E437="Car/Van",IF(H437&lt;=10000,F437*0.45,IF(H437-F437&gt;=10000,F437*0.25,(10000-(H437-F437))*0.45 + (F437-(10000-(H437-F437)))*0.25))),IF(E437="Motorcycle",F437*0.24,IF(E437="Bicycle",F437*0.20,0)))</f>
        <v/>
      </c>
      <c r="K437" s="4" t="n"/>
      <c r="L437" s="4">
        <f>MAX(0,J437-K437)</f>
        <v/>
      </c>
    </row>
    <row r="438">
      <c r="A438" s="2" t="n"/>
      <c r="F438" s="3" t="n"/>
      <c r="G438" t="n">
        <v>437</v>
      </c>
      <c r="H438">
        <f>SUMIFS(F:F,E:E,"Car/Van",A:A,"&gt;="&amp;Summary!$C$4,A:A,"&lt;="&amp;Summary!$C$5,G:G,"&lt;="&amp;G438)</f>
        <v/>
      </c>
      <c r="I438">
        <f>IF(E438="Car/Van",IF(H438&lt;=10000,0.45,0.25),IF(E438="Motorcycle",0.24,IF(E438="Bicycle",0.20,0)))</f>
        <v/>
      </c>
      <c r="J438" s="4">
        <f>IF(E438="Car/Van",IF(H438&lt;=10000,F438*0.45,IF(H438-F438&gt;=10000,F438*0.25,(10000-(H438-F438))*0.45 + (F438-(10000-(H438-F438)))*0.25))),IF(E438="Motorcycle",F438*0.24,IF(E438="Bicycle",F438*0.20,0)))</f>
        <v/>
      </c>
      <c r="K438" s="4" t="n"/>
      <c r="L438" s="4">
        <f>MAX(0,J438-K438)</f>
        <v/>
      </c>
    </row>
    <row r="439">
      <c r="A439" s="2" t="n"/>
      <c r="F439" s="3" t="n"/>
      <c r="G439" t="n">
        <v>438</v>
      </c>
      <c r="H439">
        <f>SUMIFS(F:F,E:E,"Car/Van",A:A,"&gt;="&amp;Summary!$C$4,A:A,"&lt;="&amp;Summary!$C$5,G:G,"&lt;="&amp;G439)</f>
        <v/>
      </c>
      <c r="I439">
        <f>IF(E439="Car/Van",IF(H439&lt;=10000,0.45,0.25),IF(E439="Motorcycle",0.24,IF(E439="Bicycle",0.20,0)))</f>
        <v/>
      </c>
      <c r="J439" s="4">
        <f>IF(E439="Car/Van",IF(H439&lt;=10000,F439*0.45,IF(H439-F439&gt;=10000,F439*0.25,(10000-(H439-F439))*0.45 + (F439-(10000-(H439-F439)))*0.25))),IF(E439="Motorcycle",F439*0.24,IF(E439="Bicycle",F439*0.20,0)))</f>
        <v/>
      </c>
      <c r="K439" s="4" t="n"/>
      <c r="L439" s="4">
        <f>MAX(0,J439-K439)</f>
        <v/>
      </c>
    </row>
    <row r="440">
      <c r="A440" s="2" t="n"/>
      <c r="F440" s="3" t="n"/>
      <c r="G440" t="n">
        <v>439</v>
      </c>
      <c r="H440">
        <f>SUMIFS(F:F,E:E,"Car/Van",A:A,"&gt;="&amp;Summary!$C$4,A:A,"&lt;="&amp;Summary!$C$5,G:G,"&lt;="&amp;G440)</f>
        <v/>
      </c>
      <c r="I440">
        <f>IF(E440="Car/Van",IF(H440&lt;=10000,0.45,0.25),IF(E440="Motorcycle",0.24,IF(E440="Bicycle",0.20,0)))</f>
        <v/>
      </c>
      <c r="J440" s="4">
        <f>IF(E440="Car/Van",IF(H440&lt;=10000,F440*0.45,IF(H440-F440&gt;=10000,F440*0.25,(10000-(H440-F440))*0.45 + (F440-(10000-(H440-F440)))*0.25))),IF(E440="Motorcycle",F440*0.24,IF(E440="Bicycle",F440*0.20,0)))</f>
        <v/>
      </c>
      <c r="K440" s="4" t="n"/>
      <c r="L440" s="4">
        <f>MAX(0,J440-K440)</f>
        <v/>
      </c>
    </row>
    <row r="441">
      <c r="A441" s="2" t="n"/>
      <c r="F441" s="3" t="n"/>
      <c r="G441" t="n">
        <v>440</v>
      </c>
      <c r="H441">
        <f>SUMIFS(F:F,E:E,"Car/Van",A:A,"&gt;="&amp;Summary!$C$4,A:A,"&lt;="&amp;Summary!$C$5,G:G,"&lt;="&amp;G441)</f>
        <v/>
      </c>
      <c r="I441">
        <f>IF(E441="Car/Van",IF(H441&lt;=10000,0.45,0.25),IF(E441="Motorcycle",0.24,IF(E441="Bicycle",0.20,0)))</f>
        <v/>
      </c>
      <c r="J441" s="4">
        <f>IF(E441="Car/Van",IF(H441&lt;=10000,F441*0.45,IF(H441-F441&gt;=10000,F441*0.25,(10000-(H441-F441))*0.45 + (F441-(10000-(H441-F441)))*0.25))),IF(E441="Motorcycle",F441*0.24,IF(E441="Bicycle",F441*0.20,0)))</f>
        <v/>
      </c>
      <c r="K441" s="4" t="n"/>
      <c r="L441" s="4">
        <f>MAX(0,J441-K441)</f>
        <v/>
      </c>
    </row>
    <row r="442">
      <c r="A442" s="2" t="n"/>
      <c r="F442" s="3" t="n"/>
      <c r="G442" t="n">
        <v>441</v>
      </c>
      <c r="H442">
        <f>SUMIFS(F:F,E:E,"Car/Van",A:A,"&gt;="&amp;Summary!$C$4,A:A,"&lt;="&amp;Summary!$C$5,G:G,"&lt;="&amp;G442)</f>
        <v/>
      </c>
      <c r="I442">
        <f>IF(E442="Car/Van",IF(H442&lt;=10000,0.45,0.25),IF(E442="Motorcycle",0.24,IF(E442="Bicycle",0.20,0)))</f>
        <v/>
      </c>
      <c r="J442" s="4">
        <f>IF(E442="Car/Van",IF(H442&lt;=10000,F442*0.45,IF(H442-F442&gt;=10000,F442*0.25,(10000-(H442-F442))*0.45 + (F442-(10000-(H442-F442)))*0.25))),IF(E442="Motorcycle",F442*0.24,IF(E442="Bicycle",F442*0.20,0)))</f>
        <v/>
      </c>
      <c r="K442" s="4" t="n"/>
      <c r="L442" s="4">
        <f>MAX(0,J442-K442)</f>
        <v/>
      </c>
    </row>
    <row r="443">
      <c r="A443" s="2" t="n"/>
      <c r="F443" s="3" t="n"/>
      <c r="G443" t="n">
        <v>442</v>
      </c>
      <c r="H443">
        <f>SUMIFS(F:F,E:E,"Car/Van",A:A,"&gt;="&amp;Summary!$C$4,A:A,"&lt;="&amp;Summary!$C$5,G:G,"&lt;="&amp;G443)</f>
        <v/>
      </c>
      <c r="I443">
        <f>IF(E443="Car/Van",IF(H443&lt;=10000,0.45,0.25),IF(E443="Motorcycle",0.24,IF(E443="Bicycle",0.20,0)))</f>
        <v/>
      </c>
      <c r="J443" s="4">
        <f>IF(E443="Car/Van",IF(H443&lt;=10000,F443*0.45,IF(H443-F443&gt;=10000,F443*0.25,(10000-(H443-F443))*0.45 + (F443-(10000-(H443-F443)))*0.25))),IF(E443="Motorcycle",F443*0.24,IF(E443="Bicycle",F443*0.20,0)))</f>
        <v/>
      </c>
      <c r="K443" s="4" t="n"/>
      <c r="L443" s="4">
        <f>MAX(0,J443-K443)</f>
        <v/>
      </c>
    </row>
    <row r="444">
      <c r="A444" s="2" t="n"/>
      <c r="F444" s="3" t="n"/>
      <c r="G444" t="n">
        <v>443</v>
      </c>
      <c r="H444">
        <f>SUMIFS(F:F,E:E,"Car/Van",A:A,"&gt;="&amp;Summary!$C$4,A:A,"&lt;="&amp;Summary!$C$5,G:G,"&lt;="&amp;G444)</f>
        <v/>
      </c>
      <c r="I444">
        <f>IF(E444="Car/Van",IF(H444&lt;=10000,0.45,0.25),IF(E444="Motorcycle",0.24,IF(E444="Bicycle",0.20,0)))</f>
        <v/>
      </c>
      <c r="J444" s="4">
        <f>IF(E444="Car/Van",IF(H444&lt;=10000,F444*0.45,IF(H444-F444&gt;=10000,F444*0.25,(10000-(H444-F444))*0.45 + (F444-(10000-(H444-F444)))*0.25))),IF(E444="Motorcycle",F444*0.24,IF(E444="Bicycle",F444*0.20,0)))</f>
        <v/>
      </c>
      <c r="K444" s="4" t="n"/>
      <c r="L444" s="4">
        <f>MAX(0,J444-K444)</f>
        <v/>
      </c>
    </row>
    <row r="445">
      <c r="A445" s="2" t="n"/>
      <c r="F445" s="3" t="n"/>
      <c r="G445" t="n">
        <v>444</v>
      </c>
      <c r="H445">
        <f>SUMIFS(F:F,E:E,"Car/Van",A:A,"&gt;="&amp;Summary!$C$4,A:A,"&lt;="&amp;Summary!$C$5,G:G,"&lt;="&amp;G445)</f>
        <v/>
      </c>
      <c r="I445">
        <f>IF(E445="Car/Van",IF(H445&lt;=10000,0.45,0.25),IF(E445="Motorcycle",0.24,IF(E445="Bicycle",0.20,0)))</f>
        <v/>
      </c>
      <c r="J445" s="4">
        <f>IF(E445="Car/Van",IF(H445&lt;=10000,F445*0.45,IF(H445-F445&gt;=10000,F445*0.25,(10000-(H445-F445))*0.45 + (F445-(10000-(H445-F445)))*0.25))),IF(E445="Motorcycle",F445*0.24,IF(E445="Bicycle",F445*0.20,0)))</f>
        <v/>
      </c>
      <c r="K445" s="4" t="n"/>
      <c r="L445" s="4">
        <f>MAX(0,J445-K445)</f>
        <v/>
      </c>
    </row>
    <row r="446">
      <c r="A446" s="2" t="n"/>
      <c r="F446" s="3" t="n"/>
      <c r="G446" t="n">
        <v>445</v>
      </c>
      <c r="H446">
        <f>SUMIFS(F:F,E:E,"Car/Van",A:A,"&gt;="&amp;Summary!$C$4,A:A,"&lt;="&amp;Summary!$C$5,G:G,"&lt;="&amp;G446)</f>
        <v/>
      </c>
      <c r="I446">
        <f>IF(E446="Car/Van",IF(H446&lt;=10000,0.45,0.25),IF(E446="Motorcycle",0.24,IF(E446="Bicycle",0.20,0)))</f>
        <v/>
      </c>
      <c r="J446" s="4">
        <f>IF(E446="Car/Van",IF(H446&lt;=10000,F446*0.45,IF(H446-F446&gt;=10000,F446*0.25,(10000-(H446-F446))*0.45 + (F446-(10000-(H446-F446)))*0.25))),IF(E446="Motorcycle",F446*0.24,IF(E446="Bicycle",F446*0.20,0)))</f>
        <v/>
      </c>
      <c r="K446" s="4" t="n"/>
      <c r="L446" s="4">
        <f>MAX(0,J446-K446)</f>
        <v/>
      </c>
    </row>
    <row r="447">
      <c r="A447" s="2" t="n"/>
      <c r="F447" s="3" t="n"/>
      <c r="G447" t="n">
        <v>446</v>
      </c>
      <c r="H447">
        <f>SUMIFS(F:F,E:E,"Car/Van",A:A,"&gt;="&amp;Summary!$C$4,A:A,"&lt;="&amp;Summary!$C$5,G:G,"&lt;="&amp;G447)</f>
        <v/>
      </c>
      <c r="I447">
        <f>IF(E447="Car/Van",IF(H447&lt;=10000,0.45,0.25),IF(E447="Motorcycle",0.24,IF(E447="Bicycle",0.20,0)))</f>
        <v/>
      </c>
      <c r="J447" s="4">
        <f>IF(E447="Car/Van",IF(H447&lt;=10000,F447*0.45,IF(H447-F447&gt;=10000,F447*0.25,(10000-(H447-F447))*0.45 + (F447-(10000-(H447-F447)))*0.25))),IF(E447="Motorcycle",F447*0.24,IF(E447="Bicycle",F447*0.20,0)))</f>
        <v/>
      </c>
      <c r="K447" s="4" t="n"/>
      <c r="L447" s="4">
        <f>MAX(0,J447-K447)</f>
        <v/>
      </c>
    </row>
    <row r="448">
      <c r="A448" s="2" t="n"/>
      <c r="F448" s="3" t="n"/>
      <c r="G448" t="n">
        <v>447</v>
      </c>
      <c r="H448">
        <f>SUMIFS(F:F,E:E,"Car/Van",A:A,"&gt;="&amp;Summary!$C$4,A:A,"&lt;="&amp;Summary!$C$5,G:G,"&lt;="&amp;G448)</f>
        <v/>
      </c>
      <c r="I448">
        <f>IF(E448="Car/Van",IF(H448&lt;=10000,0.45,0.25),IF(E448="Motorcycle",0.24,IF(E448="Bicycle",0.20,0)))</f>
        <v/>
      </c>
      <c r="J448" s="4">
        <f>IF(E448="Car/Van",IF(H448&lt;=10000,F448*0.45,IF(H448-F448&gt;=10000,F448*0.25,(10000-(H448-F448))*0.45 + (F448-(10000-(H448-F448)))*0.25))),IF(E448="Motorcycle",F448*0.24,IF(E448="Bicycle",F448*0.20,0)))</f>
        <v/>
      </c>
      <c r="K448" s="4" t="n"/>
      <c r="L448" s="4">
        <f>MAX(0,J448-K448)</f>
        <v/>
      </c>
    </row>
    <row r="449">
      <c r="A449" s="2" t="n"/>
      <c r="F449" s="3" t="n"/>
      <c r="G449" t="n">
        <v>448</v>
      </c>
      <c r="H449">
        <f>SUMIFS(F:F,E:E,"Car/Van",A:A,"&gt;="&amp;Summary!$C$4,A:A,"&lt;="&amp;Summary!$C$5,G:G,"&lt;="&amp;G449)</f>
        <v/>
      </c>
      <c r="I449">
        <f>IF(E449="Car/Van",IF(H449&lt;=10000,0.45,0.25),IF(E449="Motorcycle",0.24,IF(E449="Bicycle",0.20,0)))</f>
        <v/>
      </c>
      <c r="J449" s="4">
        <f>IF(E449="Car/Van",IF(H449&lt;=10000,F449*0.45,IF(H449-F449&gt;=10000,F449*0.25,(10000-(H449-F449))*0.45 + (F449-(10000-(H449-F449)))*0.25))),IF(E449="Motorcycle",F449*0.24,IF(E449="Bicycle",F449*0.20,0)))</f>
        <v/>
      </c>
      <c r="K449" s="4" t="n"/>
      <c r="L449" s="4">
        <f>MAX(0,J449-K449)</f>
        <v/>
      </c>
    </row>
    <row r="450">
      <c r="A450" s="2" t="n"/>
      <c r="F450" s="3" t="n"/>
      <c r="G450" t="n">
        <v>449</v>
      </c>
      <c r="H450">
        <f>SUMIFS(F:F,E:E,"Car/Van",A:A,"&gt;="&amp;Summary!$C$4,A:A,"&lt;="&amp;Summary!$C$5,G:G,"&lt;="&amp;G450)</f>
        <v/>
      </c>
      <c r="I450">
        <f>IF(E450="Car/Van",IF(H450&lt;=10000,0.45,0.25),IF(E450="Motorcycle",0.24,IF(E450="Bicycle",0.20,0)))</f>
        <v/>
      </c>
      <c r="J450" s="4">
        <f>IF(E450="Car/Van",IF(H450&lt;=10000,F450*0.45,IF(H450-F450&gt;=10000,F450*0.25,(10000-(H450-F450))*0.45 + (F450-(10000-(H450-F450)))*0.25))),IF(E450="Motorcycle",F450*0.24,IF(E450="Bicycle",F450*0.20,0)))</f>
        <v/>
      </c>
      <c r="K450" s="4" t="n"/>
      <c r="L450" s="4">
        <f>MAX(0,J450-K450)</f>
        <v/>
      </c>
    </row>
    <row r="451">
      <c r="A451" s="2" t="n"/>
      <c r="F451" s="3" t="n"/>
      <c r="G451" t="n">
        <v>450</v>
      </c>
      <c r="H451">
        <f>SUMIFS(F:F,E:E,"Car/Van",A:A,"&gt;="&amp;Summary!$C$4,A:A,"&lt;="&amp;Summary!$C$5,G:G,"&lt;="&amp;G451)</f>
        <v/>
      </c>
      <c r="I451">
        <f>IF(E451="Car/Van",IF(H451&lt;=10000,0.45,0.25),IF(E451="Motorcycle",0.24,IF(E451="Bicycle",0.20,0)))</f>
        <v/>
      </c>
      <c r="J451" s="4">
        <f>IF(E451="Car/Van",IF(H451&lt;=10000,F451*0.45,IF(H451-F451&gt;=10000,F451*0.25,(10000-(H451-F451))*0.45 + (F451-(10000-(H451-F451)))*0.25))),IF(E451="Motorcycle",F451*0.24,IF(E451="Bicycle",F451*0.20,0)))</f>
        <v/>
      </c>
      <c r="K451" s="4" t="n"/>
      <c r="L451" s="4">
        <f>MAX(0,J451-K451)</f>
        <v/>
      </c>
    </row>
    <row r="452">
      <c r="A452" s="2" t="n"/>
      <c r="F452" s="3" t="n"/>
      <c r="G452" t="n">
        <v>451</v>
      </c>
      <c r="H452">
        <f>SUMIFS(F:F,E:E,"Car/Van",A:A,"&gt;="&amp;Summary!$C$4,A:A,"&lt;="&amp;Summary!$C$5,G:G,"&lt;="&amp;G452)</f>
        <v/>
      </c>
      <c r="I452">
        <f>IF(E452="Car/Van",IF(H452&lt;=10000,0.45,0.25),IF(E452="Motorcycle",0.24,IF(E452="Bicycle",0.20,0)))</f>
        <v/>
      </c>
      <c r="J452" s="4">
        <f>IF(E452="Car/Van",IF(H452&lt;=10000,F452*0.45,IF(H452-F452&gt;=10000,F452*0.25,(10000-(H452-F452))*0.45 + (F452-(10000-(H452-F452)))*0.25))),IF(E452="Motorcycle",F452*0.24,IF(E452="Bicycle",F452*0.20,0)))</f>
        <v/>
      </c>
      <c r="K452" s="4" t="n"/>
      <c r="L452" s="4">
        <f>MAX(0,J452-K452)</f>
        <v/>
      </c>
    </row>
    <row r="453">
      <c r="A453" s="2" t="n"/>
      <c r="F453" s="3" t="n"/>
      <c r="G453" t="n">
        <v>452</v>
      </c>
      <c r="H453">
        <f>SUMIFS(F:F,E:E,"Car/Van",A:A,"&gt;="&amp;Summary!$C$4,A:A,"&lt;="&amp;Summary!$C$5,G:G,"&lt;="&amp;G453)</f>
        <v/>
      </c>
      <c r="I453">
        <f>IF(E453="Car/Van",IF(H453&lt;=10000,0.45,0.25),IF(E453="Motorcycle",0.24,IF(E453="Bicycle",0.20,0)))</f>
        <v/>
      </c>
      <c r="J453" s="4">
        <f>IF(E453="Car/Van",IF(H453&lt;=10000,F453*0.45,IF(H453-F453&gt;=10000,F453*0.25,(10000-(H453-F453))*0.45 + (F453-(10000-(H453-F453)))*0.25))),IF(E453="Motorcycle",F453*0.24,IF(E453="Bicycle",F453*0.20,0)))</f>
        <v/>
      </c>
      <c r="K453" s="4" t="n"/>
      <c r="L453" s="4">
        <f>MAX(0,J453-K453)</f>
        <v/>
      </c>
    </row>
    <row r="454">
      <c r="A454" s="2" t="n"/>
      <c r="F454" s="3" t="n"/>
      <c r="G454" t="n">
        <v>453</v>
      </c>
      <c r="H454">
        <f>SUMIFS(F:F,E:E,"Car/Van",A:A,"&gt;="&amp;Summary!$C$4,A:A,"&lt;="&amp;Summary!$C$5,G:G,"&lt;="&amp;G454)</f>
        <v/>
      </c>
      <c r="I454">
        <f>IF(E454="Car/Van",IF(H454&lt;=10000,0.45,0.25),IF(E454="Motorcycle",0.24,IF(E454="Bicycle",0.20,0)))</f>
        <v/>
      </c>
      <c r="J454" s="4">
        <f>IF(E454="Car/Van",IF(H454&lt;=10000,F454*0.45,IF(H454-F454&gt;=10000,F454*0.25,(10000-(H454-F454))*0.45 + (F454-(10000-(H454-F454)))*0.25))),IF(E454="Motorcycle",F454*0.24,IF(E454="Bicycle",F454*0.20,0)))</f>
        <v/>
      </c>
      <c r="K454" s="4" t="n"/>
      <c r="L454" s="4">
        <f>MAX(0,J454-K454)</f>
        <v/>
      </c>
    </row>
    <row r="455">
      <c r="A455" s="2" t="n"/>
      <c r="F455" s="3" t="n"/>
      <c r="G455" t="n">
        <v>454</v>
      </c>
      <c r="H455">
        <f>SUMIFS(F:F,E:E,"Car/Van",A:A,"&gt;="&amp;Summary!$C$4,A:A,"&lt;="&amp;Summary!$C$5,G:G,"&lt;="&amp;G455)</f>
        <v/>
      </c>
      <c r="I455">
        <f>IF(E455="Car/Van",IF(H455&lt;=10000,0.45,0.25),IF(E455="Motorcycle",0.24,IF(E455="Bicycle",0.20,0)))</f>
        <v/>
      </c>
      <c r="J455" s="4">
        <f>IF(E455="Car/Van",IF(H455&lt;=10000,F455*0.45,IF(H455-F455&gt;=10000,F455*0.25,(10000-(H455-F455))*0.45 + (F455-(10000-(H455-F455)))*0.25))),IF(E455="Motorcycle",F455*0.24,IF(E455="Bicycle",F455*0.20,0)))</f>
        <v/>
      </c>
      <c r="K455" s="4" t="n"/>
      <c r="L455" s="4">
        <f>MAX(0,J455-K455)</f>
        <v/>
      </c>
    </row>
    <row r="456">
      <c r="A456" s="2" t="n"/>
      <c r="F456" s="3" t="n"/>
      <c r="G456" t="n">
        <v>455</v>
      </c>
      <c r="H456">
        <f>SUMIFS(F:F,E:E,"Car/Van",A:A,"&gt;="&amp;Summary!$C$4,A:A,"&lt;="&amp;Summary!$C$5,G:G,"&lt;="&amp;G456)</f>
        <v/>
      </c>
      <c r="I456">
        <f>IF(E456="Car/Van",IF(H456&lt;=10000,0.45,0.25),IF(E456="Motorcycle",0.24,IF(E456="Bicycle",0.20,0)))</f>
        <v/>
      </c>
      <c r="J456" s="4">
        <f>IF(E456="Car/Van",IF(H456&lt;=10000,F456*0.45,IF(H456-F456&gt;=10000,F456*0.25,(10000-(H456-F456))*0.45 + (F456-(10000-(H456-F456)))*0.25))),IF(E456="Motorcycle",F456*0.24,IF(E456="Bicycle",F456*0.20,0)))</f>
        <v/>
      </c>
      <c r="K456" s="4" t="n"/>
      <c r="L456" s="4">
        <f>MAX(0,J456-K456)</f>
        <v/>
      </c>
    </row>
    <row r="457">
      <c r="A457" s="2" t="n"/>
      <c r="F457" s="3" t="n"/>
      <c r="G457" t="n">
        <v>456</v>
      </c>
      <c r="H457">
        <f>SUMIFS(F:F,E:E,"Car/Van",A:A,"&gt;="&amp;Summary!$C$4,A:A,"&lt;="&amp;Summary!$C$5,G:G,"&lt;="&amp;G457)</f>
        <v/>
      </c>
      <c r="I457">
        <f>IF(E457="Car/Van",IF(H457&lt;=10000,0.45,0.25),IF(E457="Motorcycle",0.24,IF(E457="Bicycle",0.20,0)))</f>
        <v/>
      </c>
      <c r="J457" s="4">
        <f>IF(E457="Car/Van",IF(H457&lt;=10000,F457*0.45,IF(H457-F457&gt;=10000,F457*0.25,(10000-(H457-F457))*0.45 + (F457-(10000-(H457-F457)))*0.25))),IF(E457="Motorcycle",F457*0.24,IF(E457="Bicycle",F457*0.20,0)))</f>
        <v/>
      </c>
      <c r="K457" s="4" t="n"/>
      <c r="L457" s="4">
        <f>MAX(0,J457-K457)</f>
        <v/>
      </c>
    </row>
    <row r="458">
      <c r="A458" s="2" t="n"/>
      <c r="F458" s="3" t="n"/>
      <c r="G458" t="n">
        <v>457</v>
      </c>
      <c r="H458">
        <f>SUMIFS(F:F,E:E,"Car/Van",A:A,"&gt;="&amp;Summary!$C$4,A:A,"&lt;="&amp;Summary!$C$5,G:G,"&lt;="&amp;G458)</f>
        <v/>
      </c>
      <c r="I458">
        <f>IF(E458="Car/Van",IF(H458&lt;=10000,0.45,0.25),IF(E458="Motorcycle",0.24,IF(E458="Bicycle",0.20,0)))</f>
        <v/>
      </c>
      <c r="J458" s="4">
        <f>IF(E458="Car/Van",IF(H458&lt;=10000,F458*0.45,IF(H458-F458&gt;=10000,F458*0.25,(10000-(H458-F458))*0.45 + (F458-(10000-(H458-F458)))*0.25))),IF(E458="Motorcycle",F458*0.24,IF(E458="Bicycle",F458*0.20,0)))</f>
        <v/>
      </c>
      <c r="K458" s="4" t="n"/>
      <c r="L458" s="4">
        <f>MAX(0,J458-K458)</f>
        <v/>
      </c>
    </row>
    <row r="459">
      <c r="A459" s="2" t="n"/>
      <c r="F459" s="3" t="n"/>
      <c r="G459" t="n">
        <v>458</v>
      </c>
      <c r="H459">
        <f>SUMIFS(F:F,E:E,"Car/Van",A:A,"&gt;="&amp;Summary!$C$4,A:A,"&lt;="&amp;Summary!$C$5,G:G,"&lt;="&amp;G459)</f>
        <v/>
      </c>
      <c r="I459">
        <f>IF(E459="Car/Van",IF(H459&lt;=10000,0.45,0.25),IF(E459="Motorcycle",0.24,IF(E459="Bicycle",0.20,0)))</f>
        <v/>
      </c>
      <c r="J459" s="4">
        <f>IF(E459="Car/Van",IF(H459&lt;=10000,F459*0.45,IF(H459-F459&gt;=10000,F459*0.25,(10000-(H459-F459))*0.45 + (F459-(10000-(H459-F459)))*0.25))),IF(E459="Motorcycle",F459*0.24,IF(E459="Bicycle",F459*0.20,0)))</f>
        <v/>
      </c>
      <c r="K459" s="4" t="n"/>
      <c r="L459" s="4">
        <f>MAX(0,J459-K459)</f>
        <v/>
      </c>
    </row>
    <row r="460">
      <c r="A460" s="2" t="n"/>
      <c r="F460" s="3" t="n"/>
      <c r="G460" t="n">
        <v>459</v>
      </c>
      <c r="H460">
        <f>SUMIFS(F:F,E:E,"Car/Van",A:A,"&gt;="&amp;Summary!$C$4,A:A,"&lt;="&amp;Summary!$C$5,G:G,"&lt;="&amp;G460)</f>
        <v/>
      </c>
      <c r="I460">
        <f>IF(E460="Car/Van",IF(H460&lt;=10000,0.45,0.25),IF(E460="Motorcycle",0.24,IF(E460="Bicycle",0.20,0)))</f>
        <v/>
      </c>
      <c r="J460" s="4">
        <f>IF(E460="Car/Van",IF(H460&lt;=10000,F460*0.45,IF(H460-F460&gt;=10000,F460*0.25,(10000-(H460-F460))*0.45 + (F460-(10000-(H460-F460)))*0.25))),IF(E460="Motorcycle",F460*0.24,IF(E460="Bicycle",F460*0.20,0)))</f>
        <v/>
      </c>
      <c r="K460" s="4" t="n"/>
      <c r="L460" s="4">
        <f>MAX(0,J460-K460)</f>
        <v/>
      </c>
    </row>
    <row r="461">
      <c r="A461" s="2" t="n"/>
      <c r="F461" s="3" t="n"/>
      <c r="G461" t="n">
        <v>460</v>
      </c>
      <c r="H461">
        <f>SUMIFS(F:F,E:E,"Car/Van",A:A,"&gt;="&amp;Summary!$C$4,A:A,"&lt;="&amp;Summary!$C$5,G:G,"&lt;="&amp;G461)</f>
        <v/>
      </c>
      <c r="I461">
        <f>IF(E461="Car/Van",IF(H461&lt;=10000,0.45,0.25),IF(E461="Motorcycle",0.24,IF(E461="Bicycle",0.20,0)))</f>
        <v/>
      </c>
      <c r="J461" s="4">
        <f>IF(E461="Car/Van",IF(H461&lt;=10000,F461*0.45,IF(H461-F461&gt;=10000,F461*0.25,(10000-(H461-F461))*0.45 + (F461-(10000-(H461-F461)))*0.25))),IF(E461="Motorcycle",F461*0.24,IF(E461="Bicycle",F461*0.20,0)))</f>
        <v/>
      </c>
      <c r="K461" s="4" t="n"/>
      <c r="L461" s="4">
        <f>MAX(0,J461-K461)</f>
        <v/>
      </c>
    </row>
    <row r="462">
      <c r="A462" s="2" t="n"/>
      <c r="F462" s="3" t="n"/>
      <c r="G462" t="n">
        <v>461</v>
      </c>
      <c r="H462">
        <f>SUMIFS(F:F,E:E,"Car/Van",A:A,"&gt;="&amp;Summary!$C$4,A:A,"&lt;="&amp;Summary!$C$5,G:G,"&lt;="&amp;G462)</f>
        <v/>
      </c>
      <c r="I462">
        <f>IF(E462="Car/Van",IF(H462&lt;=10000,0.45,0.25),IF(E462="Motorcycle",0.24,IF(E462="Bicycle",0.20,0)))</f>
        <v/>
      </c>
      <c r="J462" s="4">
        <f>IF(E462="Car/Van",IF(H462&lt;=10000,F462*0.45,IF(H462-F462&gt;=10000,F462*0.25,(10000-(H462-F462))*0.45 + (F462-(10000-(H462-F462)))*0.25))),IF(E462="Motorcycle",F462*0.24,IF(E462="Bicycle",F462*0.20,0)))</f>
        <v/>
      </c>
      <c r="K462" s="4" t="n"/>
      <c r="L462" s="4">
        <f>MAX(0,J462-K462)</f>
        <v/>
      </c>
    </row>
    <row r="463">
      <c r="A463" s="2" t="n"/>
      <c r="F463" s="3" t="n"/>
      <c r="G463" t="n">
        <v>462</v>
      </c>
      <c r="H463">
        <f>SUMIFS(F:F,E:E,"Car/Van",A:A,"&gt;="&amp;Summary!$C$4,A:A,"&lt;="&amp;Summary!$C$5,G:G,"&lt;="&amp;G463)</f>
        <v/>
      </c>
      <c r="I463">
        <f>IF(E463="Car/Van",IF(H463&lt;=10000,0.45,0.25),IF(E463="Motorcycle",0.24,IF(E463="Bicycle",0.20,0)))</f>
        <v/>
      </c>
      <c r="J463" s="4">
        <f>IF(E463="Car/Van",IF(H463&lt;=10000,F463*0.45,IF(H463-F463&gt;=10000,F463*0.25,(10000-(H463-F463))*0.45 + (F463-(10000-(H463-F463)))*0.25))),IF(E463="Motorcycle",F463*0.24,IF(E463="Bicycle",F463*0.20,0)))</f>
        <v/>
      </c>
      <c r="K463" s="4" t="n"/>
      <c r="L463" s="4">
        <f>MAX(0,J463-K463)</f>
        <v/>
      </c>
    </row>
    <row r="464">
      <c r="A464" s="2" t="n"/>
      <c r="F464" s="3" t="n"/>
      <c r="G464" t="n">
        <v>463</v>
      </c>
      <c r="H464">
        <f>SUMIFS(F:F,E:E,"Car/Van",A:A,"&gt;="&amp;Summary!$C$4,A:A,"&lt;="&amp;Summary!$C$5,G:G,"&lt;="&amp;G464)</f>
        <v/>
      </c>
      <c r="I464">
        <f>IF(E464="Car/Van",IF(H464&lt;=10000,0.45,0.25),IF(E464="Motorcycle",0.24,IF(E464="Bicycle",0.20,0)))</f>
        <v/>
      </c>
      <c r="J464" s="4">
        <f>IF(E464="Car/Van",IF(H464&lt;=10000,F464*0.45,IF(H464-F464&gt;=10000,F464*0.25,(10000-(H464-F464))*0.45 + (F464-(10000-(H464-F464)))*0.25))),IF(E464="Motorcycle",F464*0.24,IF(E464="Bicycle",F464*0.20,0)))</f>
        <v/>
      </c>
      <c r="K464" s="4" t="n"/>
      <c r="L464" s="4">
        <f>MAX(0,J464-K464)</f>
        <v/>
      </c>
    </row>
    <row r="465">
      <c r="A465" s="2" t="n"/>
      <c r="F465" s="3" t="n"/>
      <c r="G465" t="n">
        <v>464</v>
      </c>
      <c r="H465">
        <f>SUMIFS(F:F,E:E,"Car/Van",A:A,"&gt;="&amp;Summary!$C$4,A:A,"&lt;="&amp;Summary!$C$5,G:G,"&lt;="&amp;G465)</f>
        <v/>
      </c>
      <c r="I465">
        <f>IF(E465="Car/Van",IF(H465&lt;=10000,0.45,0.25),IF(E465="Motorcycle",0.24,IF(E465="Bicycle",0.20,0)))</f>
        <v/>
      </c>
      <c r="J465" s="4">
        <f>IF(E465="Car/Van",IF(H465&lt;=10000,F465*0.45,IF(H465-F465&gt;=10000,F465*0.25,(10000-(H465-F465))*0.45 + (F465-(10000-(H465-F465)))*0.25))),IF(E465="Motorcycle",F465*0.24,IF(E465="Bicycle",F465*0.20,0)))</f>
        <v/>
      </c>
      <c r="K465" s="4" t="n"/>
      <c r="L465" s="4">
        <f>MAX(0,J465-K465)</f>
        <v/>
      </c>
    </row>
    <row r="466">
      <c r="A466" s="2" t="n"/>
      <c r="F466" s="3" t="n"/>
      <c r="G466" t="n">
        <v>465</v>
      </c>
      <c r="H466">
        <f>SUMIFS(F:F,E:E,"Car/Van",A:A,"&gt;="&amp;Summary!$C$4,A:A,"&lt;="&amp;Summary!$C$5,G:G,"&lt;="&amp;G466)</f>
        <v/>
      </c>
      <c r="I466">
        <f>IF(E466="Car/Van",IF(H466&lt;=10000,0.45,0.25),IF(E466="Motorcycle",0.24,IF(E466="Bicycle",0.20,0)))</f>
        <v/>
      </c>
      <c r="J466" s="4">
        <f>IF(E466="Car/Van",IF(H466&lt;=10000,F466*0.45,IF(H466-F466&gt;=10000,F466*0.25,(10000-(H466-F466))*0.45 + (F466-(10000-(H466-F466)))*0.25))),IF(E466="Motorcycle",F466*0.24,IF(E466="Bicycle",F466*0.20,0)))</f>
        <v/>
      </c>
      <c r="K466" s="4" t="n"/>
      <c r="L466" s="4">
        <f>MAX(0,J466-K466)</f>
        <v/>
      </c>
    </row>
    <row r="467">
      <c r="A467" s="2" t="n"/>
      <c r="F467" s="3" t="n"/>
      <c r="G467" t="n">
        <v>466</v>
      </c>
      <c r="H467">
        <f>SUMIFS(F:F,E:E,"Car/Van",A:A,"&gt;="&amp;Summary!$C$4,A:A,"&lt;="&amp;Summary!$C$5,G:G,"&lt;="&amp;G467)</f>
        <v/>
      </c>
      <c r="I467">
        <f>IF(E467="Car/Van",IF(H467&lt;=10000,0.45,0.25),IF(E467="Motorcycle",0.24,IF(E467="Bicycle",0.20,0)))</f>
        <v/>
      </c>
      <c r="J467" s="4">
        <f>IF(E467="Car/Van",IF(H467&lt;=10000,F467*0.45,IF(H467-F467&gt;=10000,F467*0.25,(10000-(H467-F467))*0.45 + (F467-(10000-(H467-F467)))*0.25))),IF(E467="Motorcycle",F467*0.24,IF(E467="Bicycle",F467*0.20,0)))</f>
        <v/>
      </c>
      <c r="K467" s="4" t="n"/>
      <c r="L467" s="4">
        <f>MAX(0,J467-K467)</f>
        <v/>
      </c>
    </row>
    <row r="468">
      <c r="A468" s="2" t="n"/>
      <c r="F468" s="3" t="n"/>
      <c r="G468" t="n">
        <v>467</v>
      </c>
      <c r="H468">
        <f>SUMIFS(F:F,E:E,"Car/Van",A:A,"&gt;="&amp;Summary!$C$4,A:A,"&lt;="&amp;Summary!$C$5,G:G,"&lt;="&amp;G468)</f>
        <v/>
      </c>
      <c r="I468">
        <f>IF(E468="Car/Van",IF(H468&lt;=10000,0.45,0.25),IF(E468="Motorcycle",0.24,IF(E468="Bicycle",0.20,0)))</f>
        <v/>
      </c>
      <c r="J468" s="4">
        <f>IF(E468="Car/Van",IF(H468&lt;=10000,F468*0.45,IF(H468-F468&gt;=10000,F468*0.25,(10000-(H468-F468))*0.45 + (F468-(10000-(H468-F468)))*0.25))),IF(E468="Motorcycle",F468*0.24,IF(E468="Bicycle",F468*0.20,0)))</f>
        <v/>
      </c>
      <c r="K468" s="4" t="n"/>
      <c r="L468" s="4">
        <f>MAX(0,J468-K468)</f>
        <v/>
      </c>
    </row>
    <row r="469">
      <c r="A469" s="2" t="n"/>
      <c r="F469" s="3" t="n"/>
      <c r="G469" t="n">
        <v>468</v>
      </c>
      <c r="H469">
        <f>SUMIFS(F:F,E:E,"Car/Van",A:A,"&gt;="&amp;Summary!$C$4,A:A,"&lt;="&amp;Summary!$C$5,G:G,"&lt;="&amp;G469)</f>
        <v/>
      </c>
      <c r="I469">
        <f>IF(E469="Car/Van",IF(H469&lt;=10000,0.45,0.25),IF(E469="Motorcycle",0.24,IF(E469="Bicycle",0.20,0)))</f>
        <v/>
      </c>
      <c r="J469" s="4">
        <f>IF(E469="Car/Van",IF(H469&lt;=10000,F469*0.45,IF(H469-F469&gt;=10000,F469*0.25,(10000-(H469-F469))*0.45 + (F469-(10000-(H469-F469)))*0.25))),IF(E469="Motorcycle",F469*0.24,IF(E469="Bicycle",F469*0.20,0)))</f>
        <v/>
      </c>
      <c r="K469" s="4" t="n"/>
      <c r="L469" s="4">
        <f>MAX(0,J469-K469)</f>
        <v/>
      </c>
    </row>
    <row r="470">
      <c r="A470" s="2" t="n"/>
      <c r="F470" s="3" t="n"/>
      <c r="G470" t="n">
        <v>469</v>
      </c>
      <c r="H470">
        <f>SUMIFS(F:F,E:E,"Car/Van",A:A,"&gt;="&amp;Summary!$C$4,A:A,"&lt;="&amp;Summary!$C$5,G:G,"&lt;="&amp;G470)</f>
        <v/>
      </c>
      <c r="I470">
        <f>IF(E470="Car/Van",IF(H470&lt;=10000,0.45,0.25),IF(E470="Motorcycle",0.24,IF(E470="Bicycle",0.20,0)))</f>
        <v/>
      </c>
      <c r="J470" s="4">
        <f>IF(E470="Car/Van",IF(H470&lt;=10000,F470*0.45,IF(H470-F470&gt;=10000,F470*0.25,(10000-(H470-F470))*0.45 + (F470-(10000-(H470-F470)))*0.25))),IF(E470="Motorcycle",F470*0.24,IF(E470="Bicycle",F470*0.20,0)))</f>
        <v/>
      </c>
      <c r="K470" s="4" t="n"/>
      <c r="L470" s="4">
        <f>MAX(0,J470-K470)</f>
        <v/>
      </c>
    </row>
    <row r="471">
      <c r="A471" s="2" t="n"/>
      <c r="F471" s="3" t="n"/>
      <c r="G471" t="n">
        <v>470</v>
      </c>
      <c r="H471">
        <f>SUMIFS(F:F,E:E,"Car/Van",A:A,"&gt;="&amp;Summary!$C$4,A:A,"&lt;="&amp;Summary!$C$5,G:G,"&lt;="&amp;G471)</f>
        <v/>
      </c>
      <c r="I471">
        <f>IF(E471="Car/Van",IF(H471&lt;=10000,0.45,0.25),IF(E471="Motorcycle",0.24,IF(E471="Bicycle",0.20,0)))</f>
        <v/>
      </c>
      <c r="J471" s="4">
        <f>IF(E471="Car/Van",IF(H471&lt;=10000,F471*0.45,IF(H471-F471&gt;=10000,F471*0.25,(10000-(H471-F471))*0.45 + (F471-(10000-(H471-F471)))*0.25))),IF(E471="Motorcycle",F471*0.24,IF(E471="Bicycle",F471*0.20,0)))</f>
        <v/>
      </c>
      <c r="K471" s="4" t="n"/>
      <c r="L471" s="4">
        <f>MAX(0,J471-K471)</f>
        <v/>
      </c>
    </row>
    <row r="472">
      <c r="A472" s="2" t="n"/>
      <c r="F472" s="3" t="n"/>
      <c r="G472" t="n">
        <v>471</v>
      </c>
      <c r="H472">
        <f>SUMIFS(F:F,E:E,"Car/Van",A:A,"&gt;="&amp;Summary!$C$4,A:A,"&lt;="&amp;Summary!$C$5,G:G,"&lt;="&amp;G472)</f>
        <v/>
      </c>
      <c r="I472">
        <f>IF(E472="Car/Van",IF(H472&lt;=10000,0.45,0.25),IF(E472="Motorcycle",0.24,IF(E472="Bicycle",0.20,0)))</f>
        <v/>
      </c>
      <c r="J472" s="4">
        <f>IF(E472="Car/Van",IF(H472&lt;=10000,F472*0.45,IF(H472-F472&gt;=10000,F472*0.25,(10000-(H472-F472))*0.45 + (F472-(10000-(H472-F472)))*0.25))),IF(E472="Motorcycle",F472*0.24,IF(E472="Bicycle",F472*0.20,0)))</f>
        <v/>
      </c>
      <c r="K472" s="4" t="n"/>
      <c r="L472" s="4">
        <f>MAX(0,J472-K472)</f>
        <v/>
      </c>
    </row>
    <row r="473">
      <c r="A473" s="2" t="n"/>
      <c r="F473" s="3" t="n"/>
      <c r="G473" t="n">
        <v>472</v>
      </c>
      <c r="H473">
        <f>SUMIFS(F:F,E:E,"Car/Van",A:A,"&gt;="&amp;Summary!$C$4,A:A,"&lt;="&amp;Summary!$C$5,G:G,"&lt;="&amp;G473)</f>
        <v/>
      </c>
      <c r="I473">
        <f>IF(E473="Car/Van",IF(H473&lt;=10000,0.45,0.25),IF(E473="Motorcycle",0.24,IF(E473="Bicycle",0.20,0)))</f>
        <v/>
      </c>
      <c r="J473" s="4">
        <f>IF(E473="Car/Van",IF(H473&lt;=10000,F473*0.45,IF(H473-F473&gt;=10000,F473*0.25,(10000-(H473-F473))*0.45 + (F473-(10000-(H473-F473)))*0.25))),IF(E473="Motorcycle",F473*0.24,IF(E473="Bicycle",F473*0.20,0)))</f>
        <v/>
      </c>
      <c r="K473" s="4" t="n"/>
      <c r="L473" s="4">
        <f>MAX(0,J473-K473)</f>
        <v/>
      </c>
    </row>
    <row r="474">
      <c r="A474" s="2" t="n"/>
      <c r="F474" s="3" t="n"/>
      <c r="G474" t="n">
        <v>473</v>
      </c>
      <c r="H474">
        <f>SUMIFS(F:F,E:E,"Car/Van",A:A,"&gt;="&amp;Summary!$C$4,A:A,"&lt;="&amp;Summary!$C$5,G:G,"&lt;="&amp;G474)</f>
        <v/>
      </c>
      <c r="I474">
        <f>IF(E474="Car/Van",IF(H474&lt;=10000,0.45,0.25),IF(E474="Motorcycle",0.24,IF(E474="Bicycle",0.20,0)))</f>
        <v/>
      </c>
      <c r="J474" s="4">
        <f>IF(E474="Car/Van",IF(H474&lt;=10000,F474*0.45,IF(H474-F474&gt;=10000,F474*0.25,(10000-(H474-F474))*0.45 + (F474-(10000-(H474-F474)))*0.25))),IF(E474="Motorcycle",F474*0.24,IF(E474="Bicycle",F474*0.20,0)))</f>
        <v/>
      </c>
      <c r="K474" s="4" t="n"/>
      <c r="L474" s="4">
        <f>MAX(0,J474-K474)</f>
        <v/>
      </c>
    </row>
    <row r="475">
      <c r="A475" s="2" t="n"/>
      <c r="F475" s="3" t="n"/>
      <c r="G475" t="n">
        <v>474</v>
      </c>
      <c r="H475">
        <f>SUMIFS(F:F,E:E,"Car/Van",A:A,"&gt;="&amp;Summary!$C$4,A:A,"&lt;="&amp;Summary!$C$5,G:G,"&lt;="&amp;G475)</f>
        <v/>
      </c>
      <c r="I475">
        <f>IF(E475="Car/Van",IF(H475&lt;=10000,0.45,0.25),IF(E475="Motorcycle",0.24,IF(E475="Bicycle",0.20,0)))</f>
        <v/>
      </c>
      <c r="J475" s="4">
        <f>IF(E475="Car/Van",IF(H475&lt;=10000,F475*0.45,IF(H475-F475&gt;=10000,F475*0.25,(10000-(H475-F475))*0.45 + (F475-(10000-(H475-F475)))*0.25))),IF(E475="Motorcycle",F475*0.24,IF(E475="Bicycle",F475*0.20,0)))</f>
        <v/>
      </c>
      <c r="K475" s="4" t="n"/>
      <c r="L475" s="4">
        <f>MAX(0,J475-K475)</f>
        <v/>
      </c>
    </row>
    <row r="476">
      <c r="A476" s="2" t="n"/>
      <c r="F476" s="3" t="n"/>
      <c r="G476" t="n">
        <v>475</v>
      </c>
      <c r="H476">
        <f>SUMIFS(F:F,E:E,"Car/Van",A:A,"&gt;="&amp;Summary!$C$4,A:A,"&lt;="&amp;Summary!$C$5,G:G,"&lt;="&amp;G476)</f>
        <v/>
      </c>
      <c r="I476">
        <f>IF(E476="Car/Van",IF(H476&lt;=10000,0.45,0.25),IF(E476="Motorcycle",0.24,IF(E476="Bicycle",0.20,0)))</f>
        <v/>
      </c>
      <c r="J476" s="4">
        <f>IF(E476="Car/Van",IF(H476&lt;=10000,F476*0.45,IF(H476-F476&gt;=10000,F476*0.25,(10000-(H476-F476))*0.45 + (F476-(10000-(H476-F476)))*0.25))),IF(E476="Motorcycle",F476*0.24,IF(E476="Bicycle",F476*0.20,0)))</f>
        <v/>
      </c>
      <c r="K476" s="4" t="n"/>
      <c r="L476" s="4">
        <f>MAX(0,J476-K476)</f>
        <v/>
      </c>
    </row>
    <row r="477">
      <c r="A477" s="2" t="n"/>
      <c r="F477" s="3" t="n"/>
      <c r="G477" t="n">
        <v>476</v>
      </c>
      <c r="H477">
        <f>SUMIFS(F:F,E:E,"Car/Van",A:A,"&gt;="&amp;Summary!$C$4,A:A,"&lt;="&amp;Summary!$C$5,G:G,"&lt;="&amp;G477)</f>
        <v/>
      </c>
      <c r="I477">
        <f>IF(E477="Car/Van",IF(H477&lt;=10000,0.45,0.25),IF(E477="Motorcycle",0.24,IF(E477="Bicycle",0.20,0)))</f>
        <v/>
      </c>
      <c r="J477" s="4">
        <f>IF(E477="Car/Van",IF(H477&lt;=10000,F477*0.45,IF(H477-F477&gt;=10000,F477*0.25,(10000-(H477-F477))*0.45 + (F477-(10000-(H477-F477)))*0.25))),IF(E477="Motorcycle",F477*0.24,IF(E477="Bicycle",F477*0.20,0)))</f>
        <v/>
      </c>
      <c r="K477" s="4" t="n"/>
      <c r="L477" s="4">
        <f>MAX(0,J477-K477)</f>
        <v/>
      </c>
    </row>
    <row r="478">
      <c r="A478" s="2" t="n"/>
      <c r="F478" s="3" t="n"/>
      <c r="G478" t="n">
        <v>477</v>
      </c>
      <c r="H478">
        <f>SUMIFS(F:F,E:E,"Car/Van",A:A,"&gt;="&amp;Summary!$C$4,A:A,"&lt;="&amp;Summary!$C$5,G:G,"&lt;="&amp;G478)</f>
        <v/>
      </c>
      <c r="I478">
        <f>IF(E478="Car/Van",IF(H478&lt;=10000,0.45,0.25),IF(E478="Motorcycle",0.24,IF(E478="Bicycle",0.20,0)))</f>
        <v/>
      </c>
      <c r="J478" s="4">
        <f>IF(E478="Car/Van",IF(H478&lt;=10000,F478*0.45,IF(H478-F478&gt;=10000,F478*0.25,(10000-(H478-F478))*0.45 + (F478-(10000-(H478-F478)))*0.25))),IF(E478="Motorcycle",F478*0.24,IF(E478="Bicycle",F478*0.20,0)))</f>
        <v/>
      </c>
      <c r="K478" s="4" t="n"/>
      <c r="L478" s="4">
        <f>MAX(0,J478-K478)</f>
        <v/>
      </c>
    </row>
    <row r="479">
      <c r="A479" s="2" t="n"/>
      <c r="F479" s="3" t="n"/>
      <c r="G479" t="n">
        <v>478</v>
      </c>
      <c r="H479">
        <f>SUMIFS(F:F,E:E,"Car/Van",A:A,"&gt;="&amp;Summary!$C$4,A:A,"&lt;="&amp;Summary!$C$5,G:G,"&lt;="&amp;G479)</f>
        <v/>
      </c>
      <c r="I479">
        <f>IF(E479="Car/Van",IF(H479&lt;=10000,0.45,0.25),IF(E479="Motorcycle",0.24,IF(E479="Bicycle",0.20,0)))</f>
        <v/>
      </c>
      <c r="J479" s="4">
        <f>IF(E479="Car/Van",IF(H479&lt;=10000,F479*0.45,IF(H479-F479&gt;=10000,F479*0.25,(10000-(H479-F479))*0.45 + (F479-(10000-(H479-F479)))*0.25))),IF(E479="Motorcycle",F479*0.24,IF(E479="Bicycle",F479*0.20,0)))</f>
        <v/>
      </c>
      <c r="K479" s="4" t="n"/>
      <c r="L479" s="4">
        <f>MAX(0,J479-K479)</f>
        <v/>
      </c>
    </row>
    <row r="480">
      <c r="A480" s="2" t="n"/>
      <c r="F480" s="3" t="n"/>
      <c r="G480" t="n">
        <v>479</v>
      </c>
      <c r="H480">
        <f>SUMIFS(F:F,E:E,"Car/Van",A:A,"&gt;="&amp;Summary!$C$4,A:A,"&lt;="&amp;Summary!$C$5,G:G,"&lt;="&amp;G480)</f>
        <v/>
      </c>
      <c r="I480">
        <f>IF(E480="Car/Van",IF(H480&lt;=10000,0.45,0.25),IF(E480="Motorcycle",0.24,IF(E480="Bicycle",0.20,0)))</f>
        <v/>
      </c>
      <c r="J480" s="4">
        <f>IF(E480="Car/Van",IF(H480&lt;=10000,F480*0.45,IF(H480-F480&gt;=10000,F480*0.25,(10000-(H480-F480))*0.45 + (F480-(10000-(H480-F480)))*0.25))),IF(E480="Motorcycle",F480*0.24,IF(E480="Bicycle",F480*0.20,0)))</f>
        <v/>
      </c>
      <c r="K480" s="4" t="n"/>
      <c r="L480" s="4">
        <f>MAX(0,J480-K480)</f>
        <v/>
      </c>
    </row>
    <row r="481">
      <c r="A481" s="2" t="n"/>
      <c r="F481" s="3" t="n"/>
      <c r="G481" t="n">
        <v>480</v>
      </c>
      <c r="H481">
        <f>SUMIFS(F:F,E:E,"Car/Van",A:A,"&gt;="&amp;Summary!$C$4,A:A,"&lt;="&amp;Summary!$C$5,G:G,"&lt;="&amp;G481)</f>
        <v/>
      </c>
      <c r="I481">
        <f>IF(E481="Car/Van",IF(H481&lt;=10000,0.45,0.25),IF(E481="Motorcycle",0.24,IF(E481="Bicycle",0.20,0)))</f>
        <v/>
      </c>
      <c r="J481" s="4">
        <f>IF(E481="Car/Van",IF(H481&lt;=10000,F481*0.45,IF(H481-F481&gt;=10000,F481*0.25,(10000-(H481-F481))*0.45 + (F481-(10000-(H481-F481)))*0.25))),IF(E481="Motorcycle",F481*0.24,IF(E481="Bicycle",F481*0.20,0)))</f>
        <v/>
      </c>
      <c r="K481" s="4" t="n"/>
      <c r="L481" s="4">
        <f>MAX(0,J481-K481)</f>
        <v/>
      </c>
    </row>
    <row r="482">
      <c r="A482" s="2" t="n"/>
      <c r="F482" s="3" t="n"/>
      <c r="G482" t="n">
        <v>481</v>
      </c>
      <c r="H482">
        <f>SUMIFS(F:F,E:E,"Car/Van",A:A,"&gt;="&amp;Summary!$C$4,A:A,"&lt;="&amp;Summary!$C$5,G:G,"&lt;="&amp;G482)</f>
        <v/>
      </c>
      <c r="I482">
        <f>IF(E482="Car/Van",IF(H482&lt;=10000,0.45,0.25),IF(E482="Motorcycle",0.24,IF(E482="Bicycle",0.20,0)))</f>
        <v/>
      </c>
      <c r="J482" s="4">
        <f>IF(E482="Car/Van",IF(H482&lt;=10000,F482*0.45,IF(H482-F482&gt;=10000,F482*0.25,(10000-(H482-F482))*0.45 + (F482-(10000-(H482-F482)))*0.25))),IF(E482="Motorcycle",F482*0.24,IF(E482="Bicycle",F482*0.20,0)))</f>
        <v/>
      </c>
      <c r="K482" s="4" t="n"/>
      <c r="L482" s="4">
        <f>MAX(0,J482-K482)</f>
        <v/>
      </c>
    </row>
    <row r="483">
      <c r="A483" s="2" t="n"/>
      <c r="F483" s="3" t="n"/>
      <c r="G483" t="n">
        <v>482</v>
      </c>
      <c r="H483">
        <f>SUMIFS(F:F,E:E,"Car/Van",A:A,"&gt;="&amp;Summary!$C$4,A:A,"&lt;="&amp;Summary!$C$5,G:G,"&lt;="&amp;G483)</f>
        <v/>
      </c>
      <c r="I483">
        <f>IF(E483="Car/Van",IF(H483&lt;=10000,0.45,0.25),IF(E483="Motorcycle",0.24,IF(E483="Bicycle",0.20,0)))</f>
        <v/>
      </c>
      <c r="J483" s="4">
        <f>IF(E483="Car/Van",IF(H483&lt;=10000,F483*0.45,IF(H483-F483&gt;=10000,F483*0.25,(10000-(H483-F483))*0.45 + (F483-(10000-(H483-F483)))*0.25))),IF(E483="Motorcycle",F483*0.24,IF(E483="Bicycle",F483*0.20,0)))</f>
        <v/>
      </c>
      <c r="K483" s="4" t="n"/>
      <c r="L483" s="4">
        <f>MAX(0,J483-K483)</f>
        <v/>
      </c>
    </row>
    <row r="484">
      <c r="A484" s="2" t="n"/>
      <c r="F484" s="3" t="n"/>
      <c r="G484" t="n">
        <v>483</v>
      </c>
      <c r="H484">
        <f>SUMIFS(F:F,E:E,"Car/Van",A:A,"&gt;="&amp;Summary!$C$4,A:A,"&lt;="&amp;Summary!$C$5,G:G,"&lt;="&amp;G484)</f>
        <v/>
      </c>
      <c r="I484">
        <f>IF(E484="Car/Van",IF(H484&lt;=10000,0.45,0.25),IF(E484="Motorcycle",0.24,IF(E484="Bicycle",0.20,0)))</f>
        <v/>
      </c>
      <c r="J484" s="4">
        <f>IF(E484="Car/Van",IF(H484&lt;=10000,F484*0.45,IF(H484-F484&gt;=10000,F484*0.25,(10000-(H484-F484))*0.45 + (F484-(10000-(H484-F484)))*0.25))),IF(E484="Motorcycle",F484*0.24,IF(E484="Bicycle",F484*0.20,0)))</f>
        <v/>
      </c>
      <c r="K484" s="4" t="n"/>
      <c r="L484" s="4">
        <f>MAX(0,J484-K484)</f>
        <v/>
      </c>
    </row>
    <row r="485">
      <c r="A485" s="2" t="n"/>
      <c r="F485" s="3" t="n"/>
      <c r="G485" t="n">
        <v>484</v>
      </c>
      <c r="H485">
        <f>SUMIFS(F:F,E:E,"Car/Van",A:A,"&gt;="&amp;Summary!$C$4,A:A,"&lt;="&amp;Summary!$C$5,G:G,"&lt;="&amp;G485)</f>
        <v/>
      </c>
      <c r="I485">
        <f>IF(E485="Car/Van",IF(H485&lt;=10000,0.45,0.25),IF(E485="Motorcycle",0.24,IF(E485="Bicycle",0.20,0)))</f>
        <v/>
      </c>
      <c r="J485" s="4">
        <f>IF(E485="Car/Van",IF(H485&lt;=10000,F485*0.45,IF(H485-F485&gt;=10000,F485*0.25,(10000-(H485-F485))*0.45 + (F485-(10000-(H485-F485)))*0.25))),IF(E485="Motorcycle",F485*0.24,IF(E485="Bicycle",F485*0.20,0)))</f>
        <v/>
      </c>
      <c r="K485" s="4" t="n"/>
      <c r="L485" s="4">
        <f>MAX(0,J485-K485)</f>
        <v/>
      </c>
    </row>
    <row r="486">
      <c r="A486" s="2" t="n"/>
      <c r="F486" s="3" t="n"/>
      <c r="G486" t="n">
        <v>485</v>
      </c>
      <c r="H486">
        <f>SUMIFS(F:F,E:E,"Car/Van",A:A,"&gt;="&amp;Summary!$C$4,A:A,"&lt;="&amp;Summary!$C$5,G:G,"&lt;="&amp;G486)</f>
        <v/>
      </c>
      <c r="I486">
        <f>IF(E486="Car/Van",IF(H486&lt;=10000,0.45,0.25),IF(E486="Motorcycle",0.24,IF(E486="Bicycle",0.20,0)))</f>
        <v/>
      </c>
      <c r="J486" s="4">
        <f>IF(E486="Car/Van",IF(H486&lt;=10000,F486*0.45,IF(H486-F486&gt;=10000,F486*0.25,(10000-(H486-F486))*0.45 + (F486-(10000-(H486-F486)))*0.25))),IF(E486="Motorcycle",F486*0.24,IF(E486="Bicycle",F486*0.20,0)))</f>
        <v/>
      </c>
      <c r="K486" s="4" t="n"/>
      <c r="L486" s="4">
        <f>MAX(0,J486-K486)</f>
        <v/>
      </c>
    </row>
    <row r="487">
      <c r="A487" s="2" t="n"/>
      <c r="F487" s="3" t="n"/>
      <c r="G487" t="n">
        <v>486</v>
      </c>
      <c r="H487">
        <f>SUMIFS(F:F,E:E,"Car/Van",A:A,"&gt;="&amp;Summary!$C$4,A:A,"&lt;="&amp;Summary!$C$5,G:G,"&lt;="&amp;G487)</f>
        <v/>
      </c>
      <c r="I487">
        <f>IF(E487="Car/Van",IF(H487&lt;=10000,0.45,0.25),IF(E487="Motorcycle",0.24,IF(E487="Bicycle",0.20,0)))</f>
        <v/>
      </c>
      <c r="J487" s="4">
        <f>IF(E487="Car/Van",IF(H487&lt;=10000,F487*0.45,IF(H487-F487&gt;=10000,F487*0.25,(10000-(H487-F487))*0.45 + (F487-(10000-(H487-F487)))*0.25))),IF(E487="Motorcycle",F487*0.24,IF(E487="Bicycle",F487*0.20,0)))</f>
        <v/>
      </c>
      <c r="K487" s="4" t="n"/>
      <c r="L487" s="4">
        <f>MAX(0,J487-K487)</f>
        <v/>
      </c>
    </row>
    <row r="488">
      <c r="A488" s="2" t="n"/>
      <c r="F488" s="3" t="n"/>
      <c r="G488" t="n">
        <v>487</v>
      </c>
      <c r="H488">
        <f>SUMIFS(F:F,E:E,"Car/Van",A:A,"&gt;="&amp;Summary!$C$4,A:A,"&lt;="&amp;Summary!$C$5,G:G,"&lt;="&amp;G488)</f>
        <v/>
      </c>
      <c r="I488">
        <f>IF(E488="Car/Van",IF(H488&lt;=10000,0.45,0.25),IF(E488="Motorcycle",0.24,IF(E488="Bicycle",0.20,0)))</f>
        <v/>
      </c>
      <c r="J488" s="4">
        <f>IF(E488="Car/Van",IF(H488&lt;=10000,F488*0.45,IF(H488-F488&gt;=10000,F488*0.25,(10000-(H488-F488))*0.45 + (F488-(10000-(H488-F488)))*0.25))),IF(E488="Motorcycle",F488*0.24,IF(E488="Bicycle",F488*0.20,0)))</f>
        <v/>
      </c>
      <c r="K488" s="4" t="n"/>
      <c r="L488" s="4">
        <f>MAX(0,J488-K488)</f>
        <v/>
      </c>
    </row>
    <row r="489">
      <c r="A489" s="2" t="n"/>
      <c r="F489" s="3" t="n"/>
      <c r="G489" t="n">
        <v>488</v>
      </c>
      <c r="H489">
        <f>SUMIFS(F:F,E:E,"Car/Van",A:A,"&gt;="&amp;Summary!$C$4,A:A,"&lt;="&amp;Summary!$C$5,G:G,"&lt;="&amp;G489)</f>
        <v/>
      </c>
      <c r="I489">
        <f>IF(E489="Car/Van",IF(H489&lt;=10000,0.45,0.25),IF(E489="Motorcycle",0.24,IF(E489="Bicycle",0.20,0)))</f>
        <v/>
      </c>
      <c r="J489" s="4">
        <f>IF(E489="Car/Van",IF(H489&lt;=10000,F489*0.45,IF(H489-F489&gt;=10000,F489*0.25,(10000-(H489-F489))*0.45 + (F489-(10000-(H489-F489)))*0.25))),IF(E489="Motorcycle",F489*0.24,IF(E489="Bicycle",F489*0.20,0)))</f>
        <v/>
      </c>
      <c r="K489" s="4" t="n"/>
      <c r="L489" s="4">
        <f>MAX(0,J489-K489)</f>
        <v/>
      </c>
    </row>
    <row r="490">
      <c r="A490" s="2" t="n"/>
      <c r="F490" s="3" t="n"/>
      <c r="G490" t="n">
        <v>489</v>
      </c>
      <c r="H490">
        <f>SUMIFS(F:F,E:E,"Car/Van",A:A,"&gt;="&amp;Summary!$C$4,A:A,"&lt;="&amp;Summary!$C$5,G:G,"&lt;="&amp;G490)</f>
        <v/>
      </c>
      <c r="I490">
        <f>IF(E490="Car/Van",IF(H490&lt;=10000,0.45,0.25),IF(E490="Motorcycle",0.24,IF(E490="Bicycle",0.20,0)))</f>
        <v/>
      </c>
      <c r="J490" s="4">
        <f>IF(E490="Car/Van",IF(H490&lt;=10000,F490*0.45,IF(H490-F490&gt;=10000,F490*0.25,(10000-(H490-F490))*0.45 + (F490-(10000-(H490-F490)))*0.25))),IF(E490="Motorcycle",F490*0.24,IF(E490="Bicycle",F490*0.20,0)))</f>
        <v/>
      </c>
      <c r="K490" s="4" t="n"/>
      <c r="L490" s="4">
        <f>MAX(0,J490-K490)</f>
        <v/>
      </c>
    </row>
    <row r="491">
      <c r="A491" s="2" t="n"/>
      <c r="F491" s="3" t="n"/>
      <c r="G491" t="n">
        <v>490</v>
      </c>
      <c r="H491">
        <f>SUMIFS(F:F,E:E,"Car/Van",A:A,"&gt;="&amp;Summary!$C$4,A:A,"&lt;="&amp;Summary!$C$5,G:G,"&lt;="&amp;G491)</f>
        <v/>
      </c>
      <c r="I491">
        <f>IF(E491="Car/Van",IF(H491&lt;=10000,0.45,0.25),IF(E491="Motorcycle",0.24,IF(E491="Bicycle",0.20,0)))</f>
        <v/>
      </c>
      <c r="J491" s="4">
        <f>IF(E491="Car/Van",IF(H491&lt;=10000,F491*0.45,IF(H491-F491&gt;=10000,F491*0.25,(10000-(H491-F491))*0.45 + (F491-(10000-(H491-F491)))*0.25))),IF(E491="Motorcycle",F491*0.24,IF(E491="Bicycle",F491*0.20,0)))</f>
        <v/>
      </c>
      <c r="K491" s="4" t="n"/>
      <c r="L491" s="4">
        <f>MAX(0,J491-K491)</f>
        <v/>
      </c>
    </row>
    <row r="492">
      <c r="A492" s="2" t="n"/>
      <c r="F492" s="3" t="n"/>
      <c r="G492" t="n">
        <v>491</v>
      </c>
      <c r="H492">
        <f>SUMIFS(F:F,E:E,"Car/Van",A:A,"&gt;="&amp;Summary!$C$4,A:A,"&lt;="&amp;Summary!$C$5,G:G,"&lt;="&amp;G492)</f>
        <v/>
      </c>
      <c r="I492">
        <f>IF(E492="Car/Van",IF(H492&lt;=10000,0.45,0.25),IF(E492="Motorcycle",0.24,IF(E492="Bicycle",0.20,0)))</f>
        <v/>
      </c>
      <c r="J492" s="4">
        <f>IF(E492="Car/Van",IF(H492&lt;=10000,F492*0.45,IF(H492-F492&gt;=10000,F492*0.25,(10000-(H492-F492))*0.45 + (F492-(10000-(H492-F492)))*0.25))),IF(E492="Motorcycle",F492*0.24,IF(E492="Bicycle",F492*0.20,0)))</f>
        <v/>
      </c>
      <c r="K492" s="4" t="n"/>
      <c r="L492" s="4">
        <f>MAX(0,J492-K492)</f>
        <v/>
      </c>
    </row>
    <row r="493">
      <c r="A493" s="2" t="n"/>
      <c r="F493" s="3" t="n"/>
      <c r="G493" t="n">
        <v>492</v>
      </c>
      <c r="H493">
        <f>SUMIFS(F:F,E:E,"Car/Van",A:A,"&gt;="&amp;Summary!$C$4,A:A,"&lt;="&amp;Summary!$C$5,G:G,"&lt;="&amp;G493)</f>
        <v/>
      </c>
      <c r="I493">
        <f>IF(E493="Car/Van",IF(H493&lt;=10000,0.45,0.25),IF(E493="Motorcycle",0.24,IF(E493="Bicycle",0.20,0)))</f>
        <v/>
      </c>
      <c r="J493" s="4">
        <f>IF(E493="Car/Van",IF(H493&lt;=10000,F493*0.45,IF(H493-F493&gt;=10000,F493*0.25,(10000-(H493-F493))*0.45 + (F493-(10000-(H493-F493)))*0.25))),IF(E493="Motorcycle",F493*0.24,IF(E493="Bicycle",F493*0.20,0)))</f>
        <v/>
      </c>
      <c r="K493" s="4" t="n"/>
      <c r="L493" s="4">
        <f>MAX(0,J493-K493)</f>
        <v/>
      </c>
    </row>
    <row r="494">
      <c r="A494" s="2" t="n"/>
      <c r="F494" s="3" t="n"/>
      <c r="G494" t="n">
        <v>493</v>
      </c>
      <c r="H494">
        <f>SUMIFS(F:F,E:E,"Car/Van",A:A,"&gt;="&amp;Summary!$C$4,A:A,"&lt;="&amp;Summary!$C$5,G:G,"&lt;="&amp;G494)</f>
        <v/>
      </c>
      <c r="I494">
        <f>IF(E494="Car/Van",IF(H494&lt;=10000,0.45,0.25),IF(E494="Motorcycle",0.24,IF(E494="Bicycle",0.20,0)))</f>
        <v/>
      </c>
      <c r="J494" s="4">
        <f>IF(E494="Car/Van",IF(H494&lt;=10000,F494*0.45,IF(H494-F494&gt;=10000,F494*0.25,(10000-(H494-F494))*0.45 + (F494-(10000-(H494-F494)))*0.25))),IF(E494="Motorcycle",F494*0.24,IF(E494="Bicycle",F494*0.20,0)))</f>
        <v/>
      </c>
      <c r="K494" s="4" t="n"/>
      <c r="L494" s="4">
        <f>MAX(0,J494-K494)</f>
        <v/>
      </c>
    </row>
    <row r="495">
      <c r="A495" s="2" t="n"/>
      <c r="F495" s="3" t="n"/>
      <c r="G495" t="n">
        <v>494</v>
      </c>
      <c r="H495">
        <f>SUMIFS(F:F,E:E,"Car/Van",A:A,"&gt;="&amp;Summary!$C$4,A:A,"&lt;="&amp;Summary!$C$5,G:G,"&lt;="&amp;G495)</f>
        <v/>
      </c>
      <c r="I495">
        <f>IF(E495="Car/Van",IF(H495&lt;=10000,0.45,0.25),IF(E495="Motorcycle",0.24,IF(E495="Bicycle",0.20,0)))</f>
        <v/>
      </c>
      <c r="J495" s="4">
        <f>IF(E495="Car/Van",IF(H495&lt;=10000,F495*0.45,IF(H495-F495&gt;=10000,F495*0.25,(10000-(H495-F495))*0.45 + (F495-(10000-(H495-F495)))*0.25))),IF(E495="Motorcycle",F495*0.24,IF(E495="Bicycle",F495*0.20,0)))</f>
        <v/>
      </c>
      <c r="K495" s="4" t="n"/>
      <c r="L495" s="4">
        <f>MAX(0,J495-K495)</f>
        <v/>
      </c>
    </row>
    <row r="496">
      <c r="A496" s="2" t="n"/>
      <c r="F496" s="3" t="n"/>
      <c r="G496" t="n">
        <v>495</v>
      </c>
      <c r="H496">
        <f>SUMIFS(F:F,E:E,"Car/Van",A:A,"&gt;="&amp;Summary!$C$4,A:A,"&lt;="&amp;Summary!$C$5,G:G,"&lt;="&amp;G496)</f>
        <v/>
      </c>
      <c r="I496">
        <f>IF(E496="Car/Van",IF(H496&lt;=10000,0.45,0.25),IF(E496="Motorcycle",0.24,IF(E496="Bicycle",0.20,0)))</f>
        <v/>
      </c>
      <c r="J496" s="4">
        <f>IF(E496="Car/Van",IF(H496&lt;=10000,F496*0.45,IF(H496-F496&gt;=10000,F496*0.25,(10000-(H496-F496))*0.45 + (F496-(10000-(H496-F496)))*0.25))),IF(E496="Motorcycle",F496*0.24,IF(E496="Bicycle",F496*0.20,0)))</f>
        <v/>
      </c>
      <c r="K496" s="4" t="n"/>
      <c r="L496" s="4">
        <f>MAX(0,J496-K496)</f>
        <v/>
      </c>
    </row>
    <row r="497">
      <c r="A497" s="2" t="n"/>
      <c r="F497" s="3" t="n"/>
      <c r="G497" t="n">
        <v>496</v>
      </c>
      <c r="H497">
        <f>SUMIFS(F:F,E:E,"Car/Van",A:A,"&gt;="&amp;Summary!$C$4,A:A,"&lt;="&amp;Summary!$C$5,G:G,"&lt;="&amp;G497)</f>
        <v/>
      </c>
      <c r="I497">
        <f>IF(E497="Car/Van",IF(H497&lt;=10000,0.45,0.25),IF(E497="Motorcycle",0.24,IF(E497="Bicycle",0.20,0)))</f>
        <v/>
      </c>
      <c r="J497" s="4">
        <f>IF(E497="Car/Van",IF(H497&lt;=10000,F497*0.45,IF(H497-F497&gt;=10000,F497*0.25,(10000-(H497-F497))*0.45 + (F497-(10000-(H497-F497)))*0.25))),IF(E497="Motorcycle",F497*0.24,IF(E497="Bicycle",F497*0.20,0)))</f>
        <v/>
      </c>
      <c r="K497" s="4" t="n"/>
      <c r="L497" s="4">
        <f>MAX(0,J497-K497)</f>
        <v/>
      </c>
    </row>
    <row r="498">
      <c r="A498" s="2" t="n"/>
      <c r="F498" s="3" t="n"/>
      <c r="G498" t="n">
        <v>497</v>
      </c>
      <c r="H498">
        <f>SUMIFS(F:F,E:E,"Car/Van",A:A,"&gt;="&amp;Summary!$C$4,A:A,"&lt;="&amp;Summary!$C$5,G:G,"&lt;="&amp;G498)</f>
        <v/>
      </c>
      <c r="I498">
        <f>IF(E498="Car/Van",IF(H498&lt;=10000,0.45,0.25),IF(E498="Motorcycle",0.24,IF(E498="Bicycle",0.20,0)))</f>
        <v/>
      </c>
      <c r="J498" s="4">
        <f>IF(E498="Car/Van",IF(H498&lt;=10000,F498*0.45,IF(H498-F498&gt;=10000,F498*0.25,(10000-(H498-F498))*0.45 + (F498-(10000-(H498-F498)))*0.25))),IF(E498="Motorcycle",F498*0.24,IF(E498="Bicycle",F498*0.20,0)))</f>
        <v/>
      </c>
      <c r="K498" s="4" t="n"/>
      <c r="L498" s="4">
        <f>MAX(0,J498-K498)</f>
        <v/>
      </c>
    </row>
    <row r="499">
      <c r="A499" s="2" t="n"/>
      <c r="F499" s="3" t="n"/>
      <c r="G499" t="n">
        <v>498</v>
      </c>
      <c r="H499">
        <f>SUMIFS(F:F,E:E,"Car/Van",A:A,"&gt;="&amp;Summary!$C$4,A:A,"&lt;="&amp;Summary!$C$5,G:G,"&lt;="&amp;G499)</f>
        <v/>
      </c>
      <c r="I499">
        <f>IF(E499="Car/Van",IF(H499&lt;=10000,0.45,0.25),IF(E499="Motorcycle",0.24,IF(E499="Bicycle",0.20,0)))</f>
        <v/>
      </c>
      <c r="J499" s="4">
        <f>IF(E499="Car/Van",IF(H499&lt;=10000,F499*0.45,IF(H499-F499&gt;=10000,F499*0.25,(10000-(H499-F499))*0.45 + (F499-(10000-(H499-F499)))*0.25))),IF(E499="Motorcycle",F499*0.24,IF(E499="Bicycle",F499*0.20,0)))</f>
        <v/>
      </c>
      <c r="K499" s="4" t="n"/>
      <c r="L499" s="4">
        <f>MAX(0,J499-K499)</f>
        <v/>
      </c>
    </row>
    <row r="500">
      <c r="A500" s="2" t="n"/>
      <c r="F500" s="3" t="n"/>
      <c r="G500" t="n">
        <v>499</v>
      </c>
      <c r="H500">
        <f>SUMIFS(F:F,E:E,"Car/Van",A:A,"&gt;="&amp;Summary!$C$4,A:A,"&lt;="&amp;Summary!$C$5,G:G,"&lt;="&amp;G500)</f>
        <v/>
      </c>
      <c r="I500">
        <f>IF(E500="Car/Van",IF(H500&lt;=10000,0.45,0.25),IF(E500="Motorcycle",0.24,IF(E500="Bicycle",0.20,0)))</f>
        <v/>
      </c>
      <c r="J500" s="4">
        <f>IF(E500="Car/Van",IF(H500&lt;=10000,F500*0.45,IF(H500-F500&gt;=10000,F500*0.25,(10000-(H500-F500))*0.45 + (F500-(10000-(H500-F500)))*0.25))),IF(E500="Motorcycle",F500*0.24,IF(E500="Bicycle",F500*0.20,0)))</f>
        <v/>
      </c>
      <c r="K500" s="4" t="n"/>
      <c r="L500" s="4">
        <f>MAX(0,J500-K500)</f>
        <v/>
      </c>
    </row>
    <row r="501">
      <c r="A501" s="2" t="n"/>
      <c r="F501" s="3" t="n"/>
      <c r="G501" t="n">
        <v>500</v>
      </c>
      <c r="H501">
        <f>SUMIFS(F:F,E:E,"Car/Van",A:A,"&gt;="&amp;Summary!$C$4,A:A,"&lt;="&amp;Summary!$C$5,G:G,"&lt;="&amp;G501)</f>
        <v/>
      </c>
      <c r="I501">
        <f>IF(E501="Car/Van",IF(H501&lt;=10000,0.45,0.25),IF(E501="Motorcycle",0.24,IF(E501="Bicycle",0.20,0)))</f>
        <v/>
      </c>
      <c r="J501" s="4">
        <f>IF(E501="Car/Van",IF(H501&lt;=10000,F501*0.45,IF(H501-F501&gt;=10000,F501*0.25,(10000-(H501-F501))*0.45 + (F501-(10000-(H501-F501)))*0.25))),IF(E501="Motorcycle",F501*0.24,IF(E501="Bicycle",F501*0.20,0)))</f>
        <v/>
      </c>
      <c r="K501" s="4" t="n"/>
      <c r="L501" s="4">
        <f>MAX(0,J501-K501)</f>
        <v/>
      </c>
    </row>
    <row r="502">
      <c r="A502" s="2" t="n"/>
      <c r="F502" s="3" t="n"/>
      <c r="G502" t="n">
        <v>501</v>
      </c>
      <c r="H502">
        <f>SUMIFS(F:F,E:E,"Car/Van",A:A,"&gt;="&amp;Summary!$C$4,A:A,"&lt;="&amp;Summary!$C$5,G:G,"&lt;="&amp;G502)</f>
        <v/>
      </c>
      <c r="I502">
        <f>IF(E502="Car/Van",IF(H502&lt;=10000,0.45,0.25),IF(E502="Motorcycle",0.24,IF(E502="Bicycle",0.20,0)))</f>
        <v/>
      </c>
      <c r="J502" s="4">
        <f>IF(E502="Car/Van",IF(H502&lt;=10000,F502*0.45,IF(H502-F502&gt;=10000,F502*0.25,(10000-(H502-F502))*0.45 + (F502-(10000-(H502-F502)))*0.25))),IF(E502="Motorcycle",F502*0.24,IF(E502="Bicycle",F502*0.20,0)))</f>
        <v/>
      </c>
      <c r="K502" s="4" t="n"/>
      <c r="L502" s="4">
        <f>MAX(0,J502-K502)</f>
        <v/>
      </c>
    </row>
    <row r="503">
      <c r="A503" s="2" t="n"/>
      <c r="F503" s="3" t="n"/>
      <c r="G503" t="n">
        <v>502</v>
      </c>
      <c r="H503">
        <f>SUMIFS(F:F,E:E,"Car/Van",A:A,"&gt;="&amp;Summary!$C$4,A:A,"&lt;="&amp;Summary!$C$5,G:G,"&lt;="&amp;G503)</f>
        <v/>
      </c>
      <c r="I503">
        <f>IF(E503="Car/Van",IF(H503&lt;=10000,0.45,0.25),IF(E503="Motorcycle",0.24,IF(E503="Bicycle",0.20,0)))</f>
        <v/>
      </c>
      <c r="J503" s="4">
        <f>IF(E503="Car/Van",IF(H503&lt;=10000,F503*0.45,IF(H503-F503&gt;=10000,F503*0.25,(10000-(H503-F503))*0.45 + (F503-(10000-(H503-F503)))*0.25))),IF(E503="Motorcycle",F503*0.24,IF(E503="Bicycle",F503*0.20,0)))</f>
        <v/>
      </c>
      <c r="K503" s="4" t="n"/>
      <c r="L503" s="4">
        <f>MAX(0,J503-K503)</f>
        <v/>
      </c>
    </row>
    <row r="504">
      <c r="A504" s="2" t="n"/>
      <c r="F504" s="3" t="n"/>
      <c r="G504" t="n">
        <v>503</v>
      </c>
      <c r="H504">
        <f>SUMIFS(F:F,E:E,"Car/Van",A:A,"&gt;="&amp;Summary!$C$4,A:A,"&lt;="&amp;Summary!$C$5,G:G,"&lt;="&amp;G504)</f>
        <v/>
      </c>
      <c r="I504">
        <f>IF(E504="Car/Van",IF(H504&lt;=10000,0.45,0.25),IF(E504="Motorcycle",0.24,IF(E504="Bicycle",0.20,0)))</f>
        <v/>
      </c>
      <c r="J504" s="4">
        <f>IF(E504="Car/Van",IF(H504&lt;=10000,F504*0.45,IF(H504-F504&gt;=10000,F504*0.25,(10000-(H504-F504))*0.45 + (F504-(10000-(H504-F504)))*0.25))),IF(E504="Motorcycle",F504*0.24,IF(E504="Bicycle",F504*0.20,0)))</f>
        <v/>
      </c>
      <c r="K504" s="4" t="n"/>
      <c r="L504" s="4">
        <f>MAX(0,J504-K504)</f>
        <v/>
      </c>
    </row>
    <row r="505">
      <c r="A505" s="2" t="n"/>
      <c r="F505" s="3" t="n"/>
      <c r="G505" t="n">
        <v>504</v>
      </c>
      <c r="H505">
        <f>SUMIFS(F:F,E:E,"Car/Van",A:A,"&gt;="&amp;Summary!$C$4,A:A,"&lt;="&amp;Summary!$C$5,G:G,"&lt;="&amp;G505)</f>
        <v/>
      </c>
      <c r="I505">
        <f>IF(E505="Car/Van",IF(H505&lt;=10000,0.45,0.25),IF(E505="Motorcycle",0.24,IF(E505="Bicycle",0.20,0)))</f>
        <v/>
      </c>
      <c r="J505" s="4">
        <f>IF(E505="Car/Van",IF(H505&lt;=10000,F505*0.45,IF(H505-F505&gt;=10000,F505*0.25,(10000-(H505-F505))*0.45 + (F505-(10000-(H505-F505)))*0.25))),IF(E505="Motorcycle",F505*0.24,IF(E505="Bicycle",F505*0.20,0)))</f>
        <v/>
      </c>
      <c r="K505" s="4" t="n"/>
      <c r="L505" s="4">
        <f>MAX(0,J505-K505)</f>
        <v/>
      </c>
    </row>
    <row r="506">
      <c r="A506" s="2" t="n"/>
      <c r="F506" s="3" t="n"/>
      <c r="G506" t="n">
        <v>505</v>
      </c>
      <c r="H506">
        <f>SUMIFS(F:F,E:E,"Car/Van",A:A,"&gt;="&amp;Summary!$C$4,A:A,"&lt;="&amp;Summary!$C$5,G:G,"&lt;="&amp;G506)</f>
        <v/>
      </c>
      <c r="I506">
        <f>IF(E506="Car/Van",IF(H506&lt;=10000,0.45,0.25),IF(E506="Motorcycle",0.24,IF(E506="Bicycle",0.20,0)))</f>
        <v/>
      </c>
      <c r="J506" s="4">
        <f>IF(E506="Car/Van",IF(H506&lt;=10000,F506*0.45,IF(H506-F506&gt;=10000,F506*0.25,(10000-(H506-F506))*0.45 + (F506-(10000-(H506-F506)))*0.25))),IF(E506="Motorcycle",F506*0.24,IF(E506="Bicycle",F506*0.20,0)))</f>
        <v/>
      </c>
      <c r="K506" s="4" t="n"/>
      <c r="L506" s="4">
        <f>MAX(0,J506-K506)</f>
        <v/>
      </c>
    </row>
    <row r="507">
      <c r="A507" s="2" t="n"/>
      <c r="F507" s="3" t="n"/>
      <c r="G507" t="n">
        <v>506</v>
      </c>
      <c r="H507">
        <f>SUMIFS(F:F,E:E,"Car/Van",A:A,"&gt;="&amp;Summary!$C$4,A:A,"&lt;="&amp;Summary!$C$5,G:G,"&lt;="&amp;G507)</f>
        <v/>
      </c>
      <c r="I507">
        <f>IF(E507="Car/Van",IF(H507&lt;=10000,0.45,0.25),IF(E507="Motorcycle",0.24,IF(E507="Bicycle",0.20,0)))</f>
        <v/>
      </c>
      <c r="J507" s="4">
        <f>IF(E507="Car/Van",IF(H507&lt;=10000,F507*0.45,IF(H507-F507&gt;=10000,F507*0.25,(10000-(H507-F507))*0.45 + (F507-(10000-(H507-F507)))*0.25))),IF(E507="Motorcycle",F507*0.24,IF(E507="Bicycle",F507*0.20,0)))</f>
        <v/>
      </c>
      <c r="K507" s="4" t="n"/>
      <c r="L507" s="4">
        <f>MAX(0,J507-K507)</f>
        <v/>
      </c>
    </row>
    <row r="508">
      <c r="A508" s="2" t="n"/>
      <c r="F508" s="3" t="n"/>
      <c r="G508" t="n">
        <v>507</v>
      </c>
      <c r="H508">
        <f>SUMIFS(F:F,E:E,"Car/Van",A:A,"&gt;="&amp;Summary!$C$4,A:A,"&lt;="&amp;Summary!$C$5,G:G,"&lt;="&amp;G508)</f>
        <v/>
      </c>
      <c r="I508">
        <f>IF(E508="Car/Van",IF(H508&lt;=10000,0.45,0.25),IF(E508="Motorcycle",0.24,IF(E508="Bicycle",0.20,0)))</f>
        <v/>
      </c>
      <c r="J508" s="4">
        <f>IF(E508="Car/Van",IF(H508&lt;=10000,F508*0.45,IF(H508-F508&gt;=10000,F508*0.25,(10000-(H508-F508))*0.45 + (F508-(10000-(H508-F508)))*0.25))),IF(E508="Motorcycle",F508*0.24,IF(E508="Bicycle",F508*0.20,0)))</f>
        <v/>
      </c>
      <c r="K508" s="4" t="n"/>
      <c r="L508" s="4">
        <f>MAX(0,J508-K508)</f>
        <v/>
      </c>
    </row>
    <row r="509">
      <c r="A509" s="2" t="n"/>
      <c r="F509" s="3" t="n"/>
      <c r="G509" t="n">
        <v>508</v>
      </c>
      <c r="H509">
        <f>SUMIFS(F:F,E:E,"Car/Van",A:A,"&gt;="&amp;Summary!$C$4,A:A,"&lt;="&amp;Summary!$C$5,G:G,"&lt;="&amp;G509)</f>
        <v/>
      </c>
      <c r="I509">
        <f>IF(E509="Car/Van",IF(H509&lt;=10000,0.45,0.25),IF(E509="Motorcycle",0.24,IF(E509="Bicycle",0.20,0)))</f>
        <v/>
      </c>
      <c r="J509" s="4">
        <f>IF(E509="Car/Van",IF(H509&lt;=10000,F509*0.45,IF(H509-F509&gt;=10000,F509*0.25,(10000-(H509-F509))*0.45 + (F509-(10000-(H509-F509)))*0.25))),IF(E509="Motorcycle",F509*0.24,IF(E509="Bicycle",F509*0.20,0)))</f>
        <v/>
      </c>
      <c r="K509" s="4" t="n"/>
      <c r="L509" s="4">
        <f>MAX(0,J509-K509)</f>
        <v/>
      </c>
    </row>
    <row r="510">
      <c r="A510" s="2" t="n"/>
      <c r="F510" s="3" t="n"/>
      <c r="G510" t="n">
        <v>509</v>
      </c>
      <c r="H510">
        <f>SUMIFS(F:F,E:E,"Car/Van",A:A,"&gt;="&amp;Summary!$C$4,A:A,"&lt;="&amp;Summary!$C$5,G:G,"&lt;="&amp;G510)</f>
        <v/>
      </c>
      <c r="I510">
        <f>IF(E510="Car/Van",IF(H510&lt;=10000,0.45,0.25),IF(E510="Motorcycle",0.24,IF(E510="Bicycle",0.20,0)))</f>
        <v/>
      </c>
      <c r="J510" s="4">
        <f>IF(E510="Car/Van",IF(H510&lt;=10000,F510*0.45,IF(H510-F510&gt;=10000,F510*0.25,(10000-(H510-F510))*0.45 + (F510-(10000-(H510-F510)))*0.25))),IF(E510="Motorcycle",F510*0.24,IF(E510="Bicycle",F510*0.20,0)))</f>
        <v/>
      </c>
      <c r="K510" s="4" t="n"/>
      <c r="L510" s="4">
        <f>MAX(0,J510-K510)</f>
        <v/>
      </c>
    </row>
    <row r="511">
      <c r="A511" s="2" t="n"/>
      <c r="F511" s="3" t="n"/>
      <c r="G511" t="n">
        <v>510</v>
      </c>
      <c r="H511">
        <f>SUMIFS(F:F,E:E,"Car/Van",A:A,"&gt;="&amp;Summary!$C$4,A:A,"&lt;="&amp;Summary!$C$5,G:G,"&lt;="&amp;G511)</f>
        <v/>
      </c>
      <c r="I511">
        <f>IF(E511="Car/Van",IF(H511&lt;=10000,0.45,0.25),IF(E511="Motorcycle",0.24,IF(E511="Bicycle",0.20,0)))</f>
        <v/>
      </c>
      <c r="J511" s="4">
        <f>IF(E511="Car/Van",IF(H511&lt;=10000,F511*0.45,IF(H511-F511&gt;=10000,F511*0.25,(10000-(H511-F511))*0.45 + (F511-(10000-(H511-F511)))*0.25))),IF(E511="Motorcycle",F511*0.24,IF(E511="Bicycle",F511*0.20,0)))</f>
        <v/>
      </c>
      <c r="K511" s="4" t="n"/>
      <c r="L511" s="4">
        <f>MAX(0,J511-K511)</f>
        <v/>
      </c>
    </row>
    <row r="512">
      <c r="A512" s="2" t="n"/>
      <c r="F512" s="3" t="n"/>
      <c r="G512" t="n">
        <v>511</v>
      </c>
      <c r="H512">
        <f>SUMIFS(F:F,E:E,"Car/Van",A:A,"&gt;="&amp;Summary!$C$4,A:A,"&lt;="&amp;Summary!$C$5,G:G,"&lt;="&amp;G512)</f>
        <v/>
      </c>
      <c r="I512">
        <f>IF(E512="Car/Van",IF(H512&lt;=10000,0.45,0.25),IF(E512="Motorcycle",0.24,IF(E512="Bicycle",0.20,0)))</f>
        <v/>
      </c>
      <c r="J512" s="4">
        <f>IF(E512="Car/Van",IF(H512&lt;=10000,F512*0.45,IF(H512-F512&gt;=10000,F512*0.25,(10000-(H512-F512))*0.45 + (F512-(10000-(H512-F512)))*0.25))),IF(E512="Motorcycle",F512*0.24,IF(E512="Bicycle",F512*0.20,0)))</f>
        <v/>
      </c>
      <c r="K512" s="4" t="n"/>
      <c r="L512" s="4">
        <f>MAX(0,J512-K512)</f>
        <v/>
      </c>
    </row>
    <row r="513">
      <c r="A513" s="2" t="n"/>
      <c r="F513" s="3" t="n"/>
      <c r="G513" t="n">
        <v>512</v>
      </c>
      <c r="H513">
        <f>SUMIFS(F:F,E:E,"Car/Van",A:A,"&gt;="&amp;Summary!$C$4,A:A,"&lt;="&amp;Summary!$C$5,G:G,"&lt;="&amp;G513)</f>
        <v/>
      </c>
      <c r="I513">
        <f>IF(E513="Car/Van",IF(H513&lt;=10000,0.45,0.25),IF(E513="Motorcycle",0.24,IF(E513="Bicycle",0.20,0)))</f>
        <v/>
      </c>
      <c r="J513" s="4">
        <f>IF(E513="Car/Van",IF(H513&lt;=10000,F513*0.45,IF(H513-F513&gt;=10000,F513*0.25,(10000-(H513-F513))*0.45 + (F513-(10000-(H513-F513)))*0.25))),IF(E513="Motorcycle",F513*0.24,IF(E513="Bicycle",F513*0.20,0)))</f>
        <v/>
      </c>
      <c r="K513" s="4" t="n"/>
      <c r="L513" s="4">
        <f>MAX(0,J513-K513)</f>
        <v/>
      </c>
    </row>
    <row r="514">
      <c r="A514" s="2" t="n"/>
      <c r="F514" s="3" t="n"/>
      <c r="G514" t="n">
        <v>513</v>
      </c>
      <c r="H514">
        <f>SUMIFS(F:F,E:E,"Car/Van",A:A,"&gt;="&amp;Summary!$C$4,A:A,"&lt;="&amp;Summary!$C$5,G:G,"&lt;="&amp;G514)</f>
        <v/>
      </c>
      <c r="I514">
        <f>IF(E514="Car/Van",IF(H514&lt;=10000,0.45,0.25),IF(E514="Motorcycle",0.24,IF(E514="Bicycle",0.20,0)))</f>
        <v/>
      </c>
      <c r="J514" s="4">
        <f>IF(E514="Car/Van",IF(H514&lt;=10000,F514*0.45,IF(H514-F514&gt;=10000,F514*0.25,(10000-(H514-F514))*0.45 + (F514-(10000-(H514-F514)))*0.25))),IF(E514="Motorcycle",F514*0.24,IF(E514="Bicycle",F514*0.20,0)))</f>
        <v/>
      </c>
      <c r="K514" s="4" t="n"/>
      <c r="L514" s="4">
        <f>MAX(0,J514-K514)</f>
        <v/>
      </c>
    </row>
    <row r="515">
      <c r="A515" s="2" t="n"/>
      <c r="F515" s="3" t="n"/>
      <c r="G515" t="n">
        <v>514</v>
      </c>
      <c r="H515">
        <f>SUMIFS(F:F,E:E,"Car/Van",A:A,"&gt;="&amp;Summary!$C$4,A:A,"&lt;="&amp;Summary!$C$5,G:G,"&lt;="&amp;G515)</f>
        <v/>
      </c>
      <c r="I515">
        <f>IF(E515="Car/Van",IF(H515&lt;=10000,0.45,0.25),IF(E515="Motorcycle",0.24,IF(E515="Bicycle",0.20,0)))</f>
        <v/>
      </c>
      <c r="J515" s="4">
        <f>IF(E515="Car/Van",IF(H515&lt;=10000,F515*0.45,IF(H515-F515&gt;=10000,F515*0.25,(10000-(H515-F515))*0.45 + (F515-(10000-(H515-F515)))*0.25))),IF(E515="Motorcycle",F515*0.24,IF(E515="Bicycle",F515*0.20,0)))</f>
        <v/>
      </c>
      <c r="K515" s="4" t="n"/>
      <c r="L515" s="4">
        <f>MAX(0,J515-K515)</f>
        <v/>
      </c>
    </row>
    <row r="516">
      <c r="A516" s="2" t="n"/>
      <c r="F516" s="3" t="n"/>
      <c r="G516" t="n">
        <v>515</v>
      </c>
      <c r="H516">
        <f>SUMIFS(F:F,E:E,"Car/Van",A:A,"&gt;="&amp;Summary!$C$4,A:A,"&lt;="&amp;Summary!$C$5,G:G,"&lt;="&amp;G516)</f>
        <v/>
      </c>
      <c r="I516">
        <f>IF(E516="Car/Van",IF(H516&lt;=10000,0.45,0.25),IF(E516="Motorcycle",0.24,IF(E516="Bicycle",0.20,0)))</f>
        <v/>
      </c>
      <c r="J516" s="4">
        <f>IF(E516="Car/Van",IF(H516&lt;=10000,F516*0.45,IF(H516-F516&gt;=10000,F516*0.25,(10000-(H516-F516))*0.45 + (F516-(10000-(H516-F516)))*0.25))),IF(E516="Motorcycle",F516*0.24,IF(E516="Bicycle",F516*0.20,0)))</f>
        <v/>
      </c>
      <c r="K516" s="4" t="n"/>
      <c r="L516" s="4">
        <f>MAX(0,J516-K516)</f>
        <v/>
      </c>
    </row>
    <row r="517">
      <c r="A517" s="2" t="n"/>
      <c r="F517" s="3" t="n"/>
      <c r="G517" t="n">
        <v>516</v>
      </c>
      <c r="H517">
        <f>SUMIFS(F:F,E:E,"Car/Van",A:A,"&gt;="&amp;Summary!$C$4,A:A,"&lt;="&amp;Summary!$C$5,G:G,"&lt;="&amp;G517)</f>
        <v/>
      </c>
      <c r="I517">
        <f>IF(E517="Car/Van",IF(H517&lt;=10000,0.45,0.25),IF(E517="Motorcycle",0.24,IF(E517="Bicycle",0.20,0)))</f>
        <v/>
      </c>
      <c r="J517" s="4">
        <f>IF(E517="Car/Van",IF(H517&lt;=10000,F517*0.45,IF(H517-F517&gt;=10000,F517*0.25,(10000-(H517-F517))*0.45 + (F517-(10000-(H517-F517)))*0.25))),IF(E517="Motorcycle",F517*0.24,IF(E517="Bicycle",F517*0.20,0)))</f>
        <v/>
      </c>
      <c r="K517" s="4" t="n"/>
      <c r="L517" s="4">
        <f>MAX(0,J517-K517)</f>
        <v/>
      </c>
    </row>
    <row r="518">
      <c r="A518" s="2" t="n"/>
      <c r="F518" s="3" t="n"/>
      <c r="G518" t="n">
        <v>517</v>
      </c>
      <c r="H518">
        <f>SUMIFS(F:F,E:E,"Car/Van",A:A,"&gt;="&amp;Summary!$C$4,A:A,"&lt;="&amp;Summary!$C$5,G:G,"&lt;="&amp;G518)</f>
        <v/>
      </c>
      <c r="I518">
        <f>IF(E518="Car/Van",IF(H518&lt;=10000,0.45,0.25),IF(E518="Motorcycle",0.24,IF(E518="Bicycle",0.20,0)))</f>
        <v/>
      </c>
      <c r="J518" s="4">
        <f>IF(E518="Car/Van",IF(H518&lt;=10000,F518*0.45,IF(H518-F518&gt;=10000,F518*0.25,(10000-(H518-F518))*0.45 + (F518-(10000-(H518-F518)))*0.25))),IF(E518="Motorcycle",F518*0.24,IF(E518="Bicycle",F518*0.20,0)))</f>
        <v/>
      </c>
      <c r="K518" s="4" t="n"/>
      <c r="L518" s="4">
        <f>MAX(0,J518-K518)</f>
        <v/>
      </c>
    </row>
    <row r="519">
      <c r="A519" s="2" t="n"/>
      <c r="F519" s="3" t="n"/>
      <c r="G519" t="n">
        <v>518</v>
      </c>
      <c r="H519">
        <f>SUMIFS(F:F,E:E,"Car/Van",A:A,"&gt;="&amp;Summary!$C$4,A:A,"&lt;="&amp;Summary!$C$5,G:G,"&lt;="&amp;G519)</f>
        <v/>
      </c>
      <c r="I519">
        <f>IF(E519="Car/Van",IF(H519&lt;=10000,0.45,0.25),IF(E519="Motorcycle",0.24,IF(E519="Bicycle",0.20,0)))</f>
        <v/>
      </c>
      <c r="J519" s="4">
        <f>IF(E519="Car/Van",IF(H519&lt;=10000,F519*0.45,IF(H519-F519&gt;=10000,F519*0.25,(10000-(H519-F519))*0.45 + (F519-(10000-(H519-F519)))*0.25))),IF(E519="Motorcycle",F519*0.24,IF(E519="Bicycle",F519*0.20,0)))</f>
        <v/>
      </c>
      <c r="K519" s="4" t="n"/>
      <c r="L519" s="4">
        <f>MAX(0,J519-K519)</f>
        <v/>
      </c>
    </row>
    <row r="520">
      <c r="A520" s="2" t="n"/>
      <c r="F520" s="3" t="n"/>
      <c r="G520" t="n">
        <v>519</v>
      </c>
      <c r="H520">
        <f>SUMIFS(F:F,E:E,"Car/Van",A:A,"&gt;="&amp;Summary!$C$4,A:A,"&lt;="&amp;Summary!$C$5,G:G,"&lt;="&amp;G520)</f>
        <v/>
      </c>
      <c r="I520">
        <f>IF(E520="Car/Van",IF(H520&lt;=10000,0.45,0.25),IF(E520="Motorcycle",0.24,IF(E520="Bicycle",0.20,0)))</f>
        <v/>
      </c>
      <c r="J520" s="4">
        <f>IF(E520="Car/Van",IF(H520&lt;=10000,F520*0.45,IF(H520-F520&gt;=10000,F520*0.25,(10000-(H520-F520))*0.45 + (F520-(10000-(H520-F520)))*0.25))),IF(E520="Motorcycle",F520*0.24,IF(E520="Bicycle",F520*0.20,0)))</f>
        <v/>
      </c>
      <c r="K520" s="4" t="n"/>
      <c r="L520" s="4">
        <f>MAX(0,J520-K520)</f>
        <v/>
      </c>
    </row>
    <row r="521">
      <c r="A521" s="2" t="n"/>
      <c r="F521" s="3" t="n"/>
      <c r="G521" t="n">
        <v>520</v>
      </c>
      <c r="H521">
        <f>SUMIFS(F:F,E:E,"Car/Van",A:A,"&gt;="&amp;Summary!$C$4,A:A,"&lt;="&amp;Summary!$C$5,G:G,"&lt;="&amp;G521)</f>
        <v/>
      </c>
      <c r="I521">
        <f>IF(E521="Car/Van",IF(H521&lt;=10000,0.45,0.25),IF(E521="Motorcycle",0.24,IF(E521="Bicycle",0.20,0)))</f>
        <v/>
      </c>
      <c r="J521" s="4">
        <f>IF(E521="Car/Van",IF(H521&lt;=10000,F521*0.45,IF(H521-F521&gt;=10000,F521*0.25,(10000-(H521-F521))*0.45 + (F521-(10000-(H521-F521)))*0.25))),IF(E521="Motorcycle",F521*0.24,IF(E521="Bicycle",F521*0.20,0)))</f>
        <v/>
      </c>
      <c r="K521" s="4" t="n"/>
      <c r="L521" s="4">
        <f>MAX(0,J521-K521)</f>
        <v/>
      </c>
    </row>
    <row r="522">
      <c r="A522" s="2" t="n"/>
      <c r="F522" s="3" t="n"/>
      <c r="G522" t="n">
        <v>521</v>
      </c>
      <c r="H522">
        <f>SUMIFS(F:F,E:E,"Car/Van",A:A,"&gt;="&amp;Summary!$C$4,A:A,"&lt;="&amp;Summary!$C$5,G:G,"&lt;="&amp;G522)</f>
        <v/>
      </c>
      <c r="I522">
        <f>IF(E522="Car/Van",IF(H522&lt;=10000,0.45,0.25),IF(E522="Motorcycle",0.24,IF(E522="Bicycle",0.20,0)))</f>
        <v/>
      </c>
      <c r="J522" s="4">
        <f>IF(E522="Car/Van",IF(H522&lt;=10000,F522*0.45,IF(H522-F522&gt;=10000,F522*0.25,(10000-(H522-F522))*0.45 + (F522-(10000-(H522-F522)))*0.25))),IF(E522="Motorcycle",F522*0.24,IF(E522="Bicycle",F522*0.20,0)))</f>
        <v/>
      </c>
      <c r="K522" s="4" t="n"/>
      <c r="L522" s="4">
        <f>MAX(0,J522-K522)</f>
        <v/>
      </c>
    </row>
    <row r="523">
      <c r="A523" s="2" t="n"/>
      <c r="F523" s="3" t="n"/>
      <c r="G523" t="n">
        <v>522</v>
      </c>
      <c r="H523">
        <f>SUMIFS(F:F,E:E,"Car/Van",A:A,"&gt;="&amp;Summary!$C$4,A:A,"&lt;="&amp;Summary!$C$5,G:G,"&lt;="&amp;G523)</f>
        <v/>
      </c>
      <c r="I523">
        <f>IF(E523="Car/Van",IF(H523&lt;=10000,0.45,0.25),IF(E523="Motorcycle",0.24,IF(E523="Bicycle",0.20,0)))</f>
        <v/>
      </c>
      <c r="J523" s="4">
        <f>IF(E523="Car/Van",IF(H523&lt;=10000,F523*0.45,IF(H523-F523&gt;=10000,F523*0.25,(10000-(H523-F523))*0.45 + (F523-(10000-(H523-F523)))*0.25))),IF(E523="Motorcycle",F523*0.24,IF(E523="Bicycle",F523*0.20,0)))</f>
        <v/>
      </c>
      <c r="K523" s="4" t="n"/>
      <c r="L523" s="4">
        <f>MAX(0,J523-K523)</f>
        <v/>
      </c>
    </row>
    <row r="524">
      <c r="A524" s="2" t="n"/>
      <c r="F524" s="3" t="n"/>
      <c r="G524" t="n">
        <v>523</v>
      </c>
      <c r="H524">
        <f>SUMIFS(F:F,E:E,"Car/Van",A:A,"&gt;="&amp;Summary!$C$4,A:A,"&lt;="&amp;Summary!$C$5,G:G,"&lt;="&amp;G524)</f>
        <v/>
      </c>
      <c r="I524">
        <f>IF(E524="Car/Van",IF(H524&lt;=10000,0.45,0.25),IF(E524="Motorcycle",0.24,IF(E524="Bicycle",0.20,0)))</f>
        <v/>
      </c>
      <c r="J524" s="4">
        <f>IF(E524="Car/Van",IF(H524&lt;=10000,F524*0.45,IF(H524-F524&gt;=10000,F524*0.25,(10000-(H524-F524))*0.45 + (F524-(10000-(H524-F524)))*0.25))),IF(E524="Motorcycle",F524*0.24,IF(E524="Bicycle",F524*0.20,0)))</f>
        <v/>
      </c>
      <c r="K524" s="4" t="n"/>
      <c r="L524" s="4">
        <f>MAX(0,J524-K524)</f>
        <v/>
      </c>
    </row>
    <row r="525">
      <c r="A525" s="2" t="n"/>
      <c r="F525" s="3" t="n"/>
      <c r="G525" t="n">
        <v>524</v>
      </c>
      <c r="H525">
        <f>SUMIFS(F:F,E:E,"Car/Van",A:A,"&gt;="&amp;Summary!$C$4,A:A,"&lt;="&amp;Summary!$C$5,G:G,"&lt;="&amp;G525)</f>
        <v/>
      </c>
      <c r="I525">
        <f>IF(E525="Car/Van",IF(H525&lt;=10000,0.45,0.25),IF(E525="Motorcycle",0.24,IF(E525="Bicycle",0.20,0)))</f>
        <v/>
      </c>
      <c r="J525" s="4">
        <f>IF(E525="Car/Van",IF(H525&lt;=10000,F525*0.45,IF(H525-F525&gt;=10000,F525*0.25,(10000-(H525-F525))*0.45 + (F525-(10000-(H525-F525)))*0.25))),IF(E525="Motorcycle",F525*0.24,IF(E525="Bicycle",F525*0.20,0)))</f>
        <v/>
      </c>
      <c r="K525" s="4" t="n"/>
      <c r="L525" s="4">
        <f>MAX(0,J525-K525)</f>
        <v/>
      </c>
    </row>
    <row r="526">
      <c r="A526" s="2" t="n"/>
      <c r="F526" s="3" t="n"/>
      <c r="G526" t="n">
        <v>525</v>
      </c>
      <c r="H526">
        <f>SUMIFS(F:F,E:E,"Car/Van",A:A,"&gt;="&amp;Summary!$C$4,A:A,"&lt;="&amp;Summary!$C$5,G:G,"&lt;="&amp;G526)</f>
        <v/>
      </c>
      <c r="I526">
        <f>IF(E526="Car/Van",IF(H526&lt;=10000,0.45,0.25),IF(E526="Motorcycle",0.24,IF(E526="Bicycle",0.20,0)))</f>
        <v/>
      </c>
      <c r="J526" s="4">
        <f>IF(E526="Car/Van",IF(H526&lt;=10000,F526*0.45,IF(H526-F526&gt;=10000,F526*0.25,(10000-(H526-F526))*0.45 + (F526-(10000-(H526-F526)))*0.25))),IF(E526="Motorcycle",F526*0.24,IF(E526="Bicycle",F526*0.20,0)))</f>
        <v/>
      </c>
      <c r="K526" s="4" t="n"/>
      <c r="L526" s="4">
        <f>MAX(0,J526-K526)</f>
        <v/>
      </c>
    </row>
    <row r="527">
      <c r="A527" s="2" t="n"/>
      <c r="F527" s="3" t="n"/>
      <c r="G527" t="n">
        <v>526</v>
      </c>
      <c r="H527">
        <f>SUMIFS(F:F,E:E,"Car/Van",A:A,"&gt;="&amp;Summary!$C$4,A:A,"&lt;="&amp;Summary!$C$5,G:G,"&lt;="&amp;G527)</f>
        <v/>
      </c>
      <c r="I527">
        <f>IF(E527="Car/Van",IF(H527&lt;=10000,0.45,0.25),IF(E527="Motorcycle",0.24,IF(E527="Bicycle",0.20,0)))</f>
        <v/>
      </c>
      <c r="J527" s="4">
        <f>IF(E527="Car/Van",IF(H527&lt;=10000,F527*0.45,IF(H527-F527&gt;=10000,F527*0.25,(10000-(H527-F527))*0.45 + (F527-(10000-(H527-F527)))*0.25))),IF(E527="Motorcycle",F527*0.24,IF(E527="Bicycle",F527*0.20,0)))</f>
        <v/>
      </c>
      <c r="K527" s="4" t="n"/>
      <c r="L527" s="4">
        <f>MAX(0,J527-K527)</f>
        <v/>
      </c>
    </row>
    <row r="528">
      <c r="A528" s="2" t="n"/>
      <c r="F528" s="3" t="n"/>
      <c r="G528" t="n">
        <v>527</v>
      </c>
      <c r="H528">
        <f>SUMIFS(F:F,E:E,"Car/Van",A:A,"&gt;="&amp;Summary!$C$4,A:A,"&lt;="&amp;Summary!$C$5,G:G,"&lt;="&amp;G528)</f>
        <v/>
      </c>
      <c r="I528">
        <f>IF(E528="Car/Van",IF(H528&lt;=10000,0.45,0.25),IF(E528="Motorcycle",0.24,IF(E528="Bicycle",0.20,0)))</f>
        <v/>
      </c>
      <c r="J528" s="4">
        <f>IF(E528="Car/Van",IF(H528&lt;=10000,F528*0.45,IF(H528-F528&gt;=10000,F528*0.25,(10000-(H528-F528))*0.45 + (F528-(10000-(H528-F528)))*0.25))),IF(E528="Motorcycle",F528*0.24,IF(E528="Bicycle",F528*0.20,0)))</f>
        <v/>
      </c>
      <c r="K528" s="4" t="n"/>
      <c r="L528" s="4">
        <f>MAX(0,J528-K528)</f>
        <v/>
      </c>
    </row>
    <row r="529">
      <c r="A529" s="2" t="n"/>
      <c r="F529" s="3" t="n"/>
      <c r="G529" t="n">
        <v>528</v>
      </c>
      <c r="H529">
        <f>SUMIFS(F:F,E:E,"Car/Van",A:A,"&gt;="&amp;Summary!$C$4,A:A,"&lt;="&amp;Summary!$C$5,G:G,"&lt;="&amp;G529)</f>
        <v/>
      </c>
      <c r="I529">
        <f>IF(E529="Car/Van",IF(H529&lt;=10000,0.45,0.25),IF(E529="Motorcycle",0.24,IF(E529="Bicycle",0.20,0)))</f>
        <v/>
      </c>
      <c r="J529" s="4">
        <f>IF(E529="Car/Van",IF(H529&lt;=10000,F529*0.45,IF(H529-F529&gt;=10000,F529*0.25,(10000-(H529-F529))*0.45 + (F529-(10000-(H529-F529)))*0.25))),IF(E529="Motorcycle",F529*0.24,IF(E529="Bicycle",F529*0.20,0)))</f>
        <v/>
      </c>
      <c r="K529" s="4" t="n"/>
      <c r="L529" s="4">
        <f>MAX(0,J529-K529)</f>
        <v/>
      </c>
    </row>
    <row r="530">
      <c r="A530" s="2" t="n"/>
      <c r="F530" s="3" t="n"/>
      <c r="G530" t="n">
        <v>529</v>
      </c>
      <c r="H530">
        <f>SUMIFS(F:F,E:E,"Car/Van",A:A,"&gt;="&amp;Summary!$C$4,A:A,"&lt;="&amp;Summary!$C$5,G:G,"&lt;="&amp;G530)</f>
        <v/>
      </c>
      <c r="I530">
        <f>IF(E530="Car/Van",IF(H530&lt;=10000,0.45,0.25),IF(E530="Motorcycle",0.24,IF(E530="Bicycle",0.20,0)))</f>
        <v/>
      </c>
      <c r="J530" s="4">
        <f>IF(E530="Car/Van",IF(H530&lt;=10000,F530*0.45,IF(H530-F530&gt;=10000,F530*0.25,(10000-(H530-F530))*0.45 + (F530-(10000-(H530-F530)))*0.25))),IF(E530="Motorcycle",F530*0.24,IF(E530="Bicycle",F530*0.20,0)))</f>
        <v/>
      </c>
      <c r="K530" s="4" t="n"/>
      <c r="L530" s="4">
        <f>MAX(0,J530-K530)</f>
        <v/>
      </c>
    </row>
    <row r="531">
      <c r="A531" s="2" t="n"/>
      <c r="F531" s="3" t="n"/>
      <c r="G531" t="n">
        <v>530</v>
      </c>
      <c r="H531">
        <f>SUMIFS(F:F,E:E,"Car/Van",A:A,"&gt;="&amp;Summary!$C$4,A:A,"&lt;="&amp;Summary!$C$5,G:G,"&lt;="&amp;G531)</f>
        <v/>
      </c>
      <c r="I531">
        <f>IF(E531="Car/Van",IF(H531&lt;=10000,0.45,0.25),IF(E531="Motorcycle",0.24,IF(E531="Bicycle",0.20,0)))</f>
        <v/>
      </c>
      <c r="J531" s="4">
        <f>IF(E531="Car/Van",IF(H531&lt;=10000,F531*0.45,IF(H531-F531&gt;=10000,F531*0.25,(10000-(H531-F531))*0.45 + (F531-(10000-(H531-F531)))*0.25))),IF(E531="Motorcycle",F531*0.24,IF(E531="Bicycle",F531*0.20,0)))</f>
        <v/>
      </c>
      <c r="K531" s="4" t="n"/>
      <c r="L531" s="4">
        <f>MAX(0,J531-K531)</f>
        <v/>
      </c>
    </row>
    <row r="532">
      <c r="A532" s="2" t="n"/>
      <c r="F532" s="3" t="n"/>
      <c r="G532" t="n">
        <v>531</v>
      </c>
      <c r="H532">
        <f>SUMIFS(F:F,E:E,"Car/Van",A:A,"&gt;="&amp;Summary!$C$4,A:A,"&lt;="&amp;Summary!$C$5,G:G,"&lt;="&amp;G532)</f>
        <v/>
      </c>
      <c r="I532">
        <f>IF(E532="Car/Van",IF(H532&lt;=10000,0.45,0.25),IF(E532="Motorcycle",0.24,IF(E532="Bicycle",0.20,0)))</f>
        <v/>
      </c>
      <c r="J532" s="4">
        <f>IF(E532="Car/Van",IF(H532&lt;=10000,F532*0.45,IF(H532-F532&gt;=10000,F532*0.25,(10000-(H532-F532))*0.45 + (F532-(10000-(H532-F532)))*0.25))),IF(E532="Motorcycle",F532*0.24,IF(E532="Bicycle",F532*0.20,0)))</f>
        <v/>
      </c>
      <c r="K532" s="4" t="n"/>
      <c r="L532" s="4">
        <f>MAX(0,J532-K532)</f>
        <v/>
      </c>
    </row>
    <row r="533">
      <c r="A533" s="2" t="n"/>
      <c r="F533" s="3" t="n"/>
      <c r="G533" t="n">
        <v>532</v>
      </c>
      <c r="H533">
        <f>SUMIFS(F:F,E:E,"Car/Van",A:A,"&gt;="&amp;Summary!$C$4,A:A,"&lt;="&amp;Summary!$C$5,G:G,"&lt;="&amp;G533)</f>
        <v/>
      </c>
      <c r="I533">
        <f>IF(E533="Car/Van",IF(H533&lt;=10000,0.45,0.25),IF(E533="Motorcycle",0.24,IF(E533="Bicycle",0.20,0)))</f>
        <v/>
      </c>
      <c r="J533" s="4">
        <f>IF(E533="Car/Van",IF(H533&lt;=10000,F533*0.45,IF(H533-F533&gt;=10000,F533*0.25,(10000-(H533-F533))*0.45 + (F533-(10000-(H533-F533)))*0.25))),IF(E533="Motorcycle",F533*0.24,IF(E533="Bicycle",F533*0.20,0)))</f>
        <v/>
      </c>
      <c r="K533" s="4" t="n"/>
      <c r="L533" s="4">
        <f>MAX(0,J533-K533)</f>
        <v/>
      </c>
    </row>
    <row r="534">
      <c r="A534" s="2" t="n"/>
      <c r="F534" s="3" t="n"/>
      <c r="G534" t="n">
        <v>533</v>
      </c>
      <c r="H534">
        <f>SUMIFS(F:F,E:E,"Car/Van",A:A,"&gt;="&amp;Summary!$C$4,A:A,"&lt;="&amp;Summary!$C$5,G:G,"&lt;="&amp;G534)</f>
        <v/>
      </c>
      <c r="I534">
        <f>IF(E534="Car/Van",IF(H534&lt;=10000,0.45,0.25),IF(E534="Motorcycle",0.24,IF(E534="Bicycle",0.20,0)))</f>
        <v/>
      </c>
      <c r="J534" s="4">
        <f>IF(E534="Car/Van",IF(H534&lt;=10000,F534*0.45,IF(H534-F534&gt;=10000,F534*0.25,(10000-(H534-F534))*0.45 + (F534-(10000-(H534-F534)))*0.25))),IF(E534="Motorcycle",F534*0.24,IF(E534="Bicycle",F534*0.20,0)))</f>
        <v/>
      </c>
      <c r="K534" s="4" t="n"/>
      <c r="L534" s="4">
        <f>MAX(0,J534-K534)</f>
        <v/>
      </c>
    </row>
    <row r="535">
      <c r="A535" s="2" t="n"/>
      <c r="F535" s="3" t="n"/>
      <c r="G535" t="n">
        <v>534</v>
      </c>
      <c r="H535">
        <f>SUMIFS(F:F,E:E,"Car/Van",A:A,"&gt;="&amp;Summary!$C$4,A:A,"&lt;="&amp;Summary!$C$5,G:G,"&lt;="&amp;G535)</f>
        <v/>
      </c>
      <c r="I535">
        <f>IF(E535="Car/Van",IF(H535&lt;=10000,0.45,0.25),IF(E535="Motorcycle",0.24,IF(E535="Bicycle",0.20,0)))</f>
        <v/>
      </c>
      <c r="J535" s="4">
        <f>IF(E535="Car/Van",IF(H535&lt;=10000,F535*0.45,IF(H535-F535&gt;=10000,F535*0.25,(10000-(H535-F535))*0.45 + (F535-(10000-(H535-F535)))*0.25))),IF(E535="Motorcycle",F535*0.24,IF(E535="Bicycle",F535*0.20,0)))</f>
        <v/>
      </c>
      <c r="K535" s="4" t="n"/>
      <c r="L535" s="4">
        <f>MAX(0,J535-K535)</f>
        <v/>
      </c>
    </row>
    <row r="536">
      <c r="A536" s="2" t="n"/>
      <c r="F536" s="3" t="n"/>
      <c r="G536" t="n">
        <v>535</v>
      </c>
      <c r="H536">
        <f>SUMIFS(F:F,E:E,"Car/Van",A:A,"&gt;="&amp;Summary!$C$4,A:A,"&lt;="&amp;Summary!$C$5,G:G,"&lt;="&amp;G536)</f>
        <v/>
      </c>
      <c r="I536">
        <f>IF(E536="Car/Van",IF(H536&lt;=10000,0.45,0.25),IF(E536="Motorcycle",0.24,IF(E536="Bicycle",0.20,0)))</f>
        <v/>
      </c>
      <c r="J536" s="4">
        <f>IF(E536="Car/Van",IF(H536&lt;=10000,F536*0.45,IF(H536-F536&gt;=10000,F536*0.25,(10000-(H536-F536))*0.45 + (F536-(10000-(H536-F536)))*0.25))),IF(E536="Motorcycle",F536*0.24,IF(E536="Bicycle",F536*0.20,0)))</f>
        <v/>
      </c>
      <c r="K536" s="4" t="n"/>
      <c r="L536" s="4">
        <f>MAX(0,J536-K536)</f>
        <v/>
      </c>
    </row>
    <row r="537">
      <c r="A537" s="2" t="n"/>
      <c r="F537" s="3" t="n"/>
      <c r="G537" t="n">
        <v>536</v>
      </c>
      <c r="H537">
        <f>SUMIFS(F:F,E:E,"Car/Van",A:A,"&gt;="&amp;Summary!$C$4,A:A,"&lt;="&amp;Summary!$C$5,G:G,"&lt;="&amp;G537)</f>
        <v/>
      </c>
      <c r="I537">
        <f>IF(E537="Car/Van",IF(H537&lt;=10000,0.45,0.25),IF(E537="Motorcycle",0.24,IF(E537="Bicycle",0.20,0)))</f>
        <v/>
      </c>
      <c r="J537" s="4">
        <f>IF(E537="Car/Van",IF(H537&lt;=10000,F537*0.45,IF(H537-F537&gt;=10000,F537*0.25,(10000-(H537-F537))*0.45 + (F537-(10000-(H537-F537)))*0.25))),IF(E537="Motorcycle",F537*0.24,IF(E537="Bicycle",F537*0.20,0)))</f>
        <v/>
      </c>
      <c r="K537" s="4" t="n"/>
      <c r="L537" s="4">
        <f>MAX(0,J537-K537)</f>
        <v/>
      </c>
    </row>
    <row r="538">
      <c r="A538" s="2" t="n"/>
      <c r="F538" s="3" t="n"/>
      <c r="G538" t="n">
        <v>537</v>
      </c>
      <c r="H538">
        <f>SUMIFS(F:F,E:E,"Car/Van",A:A,"&gt;="&amp;Summary!$C$4,A:A,"&lt;="&amp;Summary!$C$5,G:G,"&lt;="&amp;G538)</f>
        <v/>
      </c>
      <c r="I538">
        <f>IF(E538="Car/Van",IF(H538&lt;=10000,0.45,0.25),IF(E538="Motorcycle",0.24,IF(E538="Bicycle",0.20,0)))</f>
        <v/>
      </c>
      <c r="J538" s="4">
        <f>IF(E538="Car/Van",IF(H538&lt;=10000,F538*0.45,IF(H538-F538&gt;=10000,F538*0.25,(10000-(H538-F538))*0.45 + (F538-(10000-(H538-F538)))*0.25))),IF(E538="Motorcycle",F538*0.24,IF(E538="Bicycle",F538*0.20,0)))</f>
        <v/>
      </c>
      <c r="K538" s="4" t="n"/>
      <c r="L538" s="4">
        <f>MAX(0,J538-K538)</f>
        <v/>
      </c>
    </row>
    <row r="539">
      <c r="A539" s="2" t="n"/>
      <c r="F539" s="3" t="n"/>
      <c r="G539" t="n">
        <v>538</v>
      </c>
      <c r="H539">
        <f>SUMIFS(F:F,E:E,"Car/Van",A:A,"&gt;="&amp;Summary!$C$4,A:A,"&lt;="&amp;Summary!$C$5,G:G,"&lt;="&amp;G539)</f>
        <v/>
      </c>
      <c r="I539">
        <f>IF(E539="Car/Van",IF(H539&lt;=10000,0.45,0.25),IF(E539="Motorcycle",0.24,IF(E539="Bicycle",0.20,0)))</f>
        <v/>
      </c>
      <c r="J539" s="4">
        <f>IF(E539="Car/Van",IF(H539&lt;=10000,F539*0.45,IF(H539-F539&gt;=10000,F539*0.25,(10000-(H539-F539))*0.45 + (F539-(10000-(H539-F539)))*0.25))),IF(E539="Motorcycle",F539*0.24,IF(E539="Bicycle",F539*0.20,0)))</f>
        <v/>
      </c>
      <c r="K539" s="4" t="n"/>
      <c r="L539" s="4">
        <f>MAX(0,J539-K539)</f>
        <v/>
      </c>
    </row>
    <row r="540">
      <c r="A540" s="2" t="n"/>
      <c r="F540" s="3" t="n"/>
      <c r="G540" t="n">
        <v>539</v>
      </c>
      <c r="H540">
        <f>SUMIFS(F:F,E:E,"Car/Van",A:A,"&gt;="&amp;Summary!$C$4,A:A,"&lt;="&amp;Summary!$C$5,G:G,"&lt;="&amp;G540)</f>
        <v/>
      </c>
      <c r="I540">
        <f>IF(E540="Car/Van",IF(H540&lt;=10000,0.45,0.25),IF(E540="Motorcycle",0.24,IF(E540="Bicycle",0.20,0)))</f>
        <v/>
      </c>
      <c r="J540" s="4">
        <f>IF(E540="Car/Van",IF(H540&lt;=10000,F540*0.45,IF(H540-F540&gt;=10000,F540*0.25,(10000-(H540-F540))*0.45 + (F540-(10000-(H540-F540)))*0.25))),IF(E540="Motorcycle",F540*0.24,IF(E540="Bicycle",F540*0.20,0)))</f>
        <v/>
      </c>
      <c r="K540" s="4" t="n"/>
      <c r="L540" s="4">
        <f>MAX(0,J540-K540)</f>
        <v/>
      </c>
    </row>
    <row r="541">
      <c r="A541" s="2" t="n"/>
      <c r="F541" s="3" t="n"/>
      <c r="G541" t="n">
        <v>540</v>
      </c>
      <c r="H541">
        <f>SUMIFS(F:F,E:E,"Car/Van",A:A,"&gt;="&amp;Summary!$C$4,A:A,"&lt;="&amp;Summary!$C$5,G:G,"&lt;="&amp;G541)</f>
        <v/>
      </c>
      <c r="I541">
        <f>IF(E541="Car/Van",IF(H541&lt;=10000,0.45,0.25),IF(E541="Motorcycle",0.24,IF(E541="Bicycle",0.20,0)))</f>
        <v/>
      </c>
      <c r="J541" s="4">
        <f>IF(E541="Car/Van",IF(H541&lt;=10000,F541*0.45,IF(H541-F541&gt;=10000,F541*0.25,(10000-(H541-F541))*0.45 + (F541-(10000-(H541-F541)))*0.25))),IF(E541="Motorcycle",F541*0.24,IF(E541="Bicycle",F541*0.20,0)))</f>
        <v/>
      </c>
      <c r="K541" s="4" t="n"/>
      <c r="L541" s="4">
        <f>MAX(0,J541-K541)</f>
        <v/>
      </c>
    </row>
    <row r="542">
      <c r="A542" s="2" t="n"/>
      <c r="F542" s="3" t="n"/>
      <c r="G542" t="n">
        <v>541</v>
      </c>
      <c r="H542">
        <f>SUMIFS(F:F,E:E,"Car/Van",A:A,"&gt;="&amp;Summary!$C$4,A:A,"&lt;="&amp;Summary!$C$5,G:G,"&lt;="&amp;G542)</f>
        <v/>
      </c>
      <c r="I542">
        <f>IF(E542="Car/Van",IF(H542&lt;=10000,0.45,0.25),IF(E542="Motorcycle",0.24,IF(E542="Bicycle",0.20,0)))</f>
        <v/>
      </c>
      <c r="J542" s="4">
        <f>IF(E542="Car/Van",IF(H542&lt;=10000,F542*0.45,IF(H542-F542&gt;=10000,F542*0.25,(10000-(H542-F542))*0.45 + (F542-(10000-(H542-F542)))*0.25))),IF(E542="Motorcycle",F542*0.24,IF(E542="Bicycle",F542*0.20,0)))</f>
        <v/>
      </c>
      <c r="K542" s="4" t="n"/>
      <c r="L542" s="4">
        <f>MAX(0,J542-K542)</f>
        <v/>
      </c>
    </row>
    <row r="543">
      <c r="A543" s="2" t="n"/>
      <c r="F543" s="3" t="n"/>
      <c r="G543" t="n">
        <v>542</v>
      </c>
      <c r="H543">
        <f>SUMIFS(F:F,E:E,"Car/Van",A:A,"&gt;="&amp;Summary!$C$4,A:A,"&lt;="&amp;Summary!$C$5,G:G,"&lt;="&amp;G543)</f>
        <v/>
      </c>
      <c r="I543">
        <f>IF(E543="Car/Van",IF(H543&lt;=10000,0.45,0.25),IF(E543="Motorcycle",0.24,IF(E543="Bicycle",0.20,0)))</f>
        <v/>
      </c>
      <c r="J543" s="4">
        <f>IF(E543="Car/Van",IF(H543&lt;=10000,F543*0.45,IF(H543-F543&gt;=10000,F543*0.25,(10000-(H543-F543))*0.45 + (F543-(10000-(H543-F543)))*0.25))),IF(E543="Motorcycle",F543*0.24,IF(E543="Bicycle",F543*0.20,0)))</f>
        <v/>
      </c>
      <c r="K543" s="4" t="n"/>
      <c r="L543" s="4">
        <f>MAX(0,J543-K543)</f>
        <v/>
      </c>
    </row>
    <row r="544">
      <c r="A544" s="2" t="n"/>
      <c r="F544" s="3" t="n"/>
      <c r="G544" t="n">
        <v>543</v>
      </c>
      <c r="H544">
        <f>SUMIFS(F:F,E:E,"Car/Van",A:A,"&gt;="&amp;Summary!$C$4,A:A,"&lt;="&amp;Summary!$C$5,G:G,"&lt;="&amp;G544)</f>
        <v/>
      </c>
      <c r="I544">
        <f>IF(E544="Car/Van",IF(H544&lt;=10000,0.45,0.25),IF(E544="Motorcycle",0.24,IF(E544="Bicycle",0.20,0)))</f>
        <v/>
      </c>
      <c r="J544" s="4">
        <f>IF(E544="Car/Van",IF(H544&lt;=10000,F544*0.45,IF(H544-F544&gt;=10000,F544*0.25,(10000-(H544-F544))*0.45 + (F544-(10000-(H544-F544)))*0.25))),IF(E544="Motorcycle",F544*0.24,IF(E544="Bicycle",F544*0.20,0)))</f>
        <v/>
      </c>
      <c r="K544" s="4" t="n"/>
      <c r="L544" s="4">
        <f>MAX(0,J544-K544)</f>
        <v/>
      </c>
    </row>
    <row r="545">
      <c r="A545" s="2" t="n"/>
      <c r="F545" s="3" t="n"/>
      <c r="G545" t="n">
        <v>544</v>
      </c>
      <c r="H545">
        <f>SUMIFS(F:F,E:E,"Car/Van",A:A,"&gt;="&amp;Summary!$C$4,A:A,"&lt;="&amp;Summary!$C$5,G:G,"&lt;="&amp;G545)</f>
        <v/>
      </c>
      <c r="I545">
        <f>IF(E545="Car/Van",IF(H545&lt;=10000,0.45,0.25),IF(E545="Motorcycle",0.24,IF(E545="Bicycle",0.20,0)))</f>
        <v/>
      </c>
      <c r="J545" s="4">
        <f>IF(E545="Car/Van",IF(H545&lt;=10000,F545*0.45,IF(H545-F545&gt;=10000,F545*0.25,(10000-(H545-F545))*0.45 + (F545-(10000-(H545-F545)))*0.25))),IF(E545="Motorcycle",F545*0.24,IF(E545="Bicycle",F545*0.20,0)))</f>
        <v/>
      </c>
      <c r="K545" s="4" t="n"/>
      <c r="L545" s="4">
        <f>MAX(0,J545-K545)</f>
        <v/>
      </c>
    </row>
    <row r="546">
      <c r="A546" s="2" t="n"/>
      <c r="F546" s="3" t="n"/>
      <c r="G546" t="n">
        <v>545</v>
      </c>
      <c r="H546">
        <f>SUMIFS(F:F,E:E,"Car/Van",A:A,"&gt;="&amp;Summary!$C$4,A:A,"&lt;="&amp;Summary!$C$5,G:G,"&lt;="&amp;G546)</f>
        <v/>
      </c>
      <c r="I546">
        <f>IF(E546="Car/Van",IF(H546&lt;=10000,0.45,0.25),IF(E546="Motorcycle",0.24,IF(E546="Bicycle",0.20,0)))</f>
        <v/>
      </c>
      <c r="J546" s="4">
        <f>IF(E546="Car/Van",IF(H546&lt;=10000,F546*0.45,IF(H546-F546&gt;=10000,F546*0.25,(10000-(H546-F546))*0.45 + (F546-(10000-(H546-F546)))*0.25))),IF(E546="Motorcycle",F546*0.24,IF(E546="Bicycle",F546*0.20,0)))</f>
        <v/>
      </c>
      <c r="K546" s="4" t="n"/>
      <c r="L546" s="4">
        <f>MAX(0,J546-K546)</f>
        <v/>
      </c>
    </row>
    <row r="547">
      <c r="A547" s="2" t="n"/>
      <c r="F547" s="3" t="n"/>
      <c r="G547" t="n">
        <v>546</v>
      </c>
      <c r="H547">
        <f>SUMIFS(F:F,E:E,"Car/Van",A:A,"&gt;="&amp;Summary!$C$4,A:A,"&lt;="&amp;Summary!$C$5,G:G,"&lt;="&amp;G547)</f>
        <v/>
      </c>
      <c r="I547">
        <f>IF(E547="Car/Van",IF(H547&lt;=10000,0.45,0.25),IF(E547="Motorcycle",0.24,IF(E547="Bicycle",0.20,0)))</f>
        <v/>
      </c>
      <c r="J547" s="4">
        <f>IF(E547="Car/Van",IF(H547&lt;=10000,F547*0.45,IF(H547-F547&gt;=10000,F547*0.25,(10000-(H547-F547))*0.45 + (F547-(10000-(H547-F547)))*0.25))),IF(E547="Motorcycle",F547*0.24,IF(E547="Bicycle",F547*0.20,0)))</f>
        <v/>
      </c>
      <c r="K547" s="4" t="n"/>
      <c r="L547" s="4">
        <f>MAX(0,J547-K547)</f>
        <v/>
      </c>
    </row>
    <row r="548">
      <c r="A548" s="2" t="n"/>
      <c r="F548" s="3" t="n"/>
      <c r="G548" t="n">
        <v>547</v>
      </c>
      <c r="H548">
        <f>SUMIFS(F:F,E:E,"Car/Van",A:A,"&gt;="&amp;Summary!$C$4,A:A,"&lt;="&amp;Summary!$C$5,G:G,"&lt;="&amp;G548)</f>
        <v/>
      </c>
      <c r="I548">
        <f>IF(E548="Car/Van",IF(H548&lt;=10000,0.45,0.25),IF(E548="Motorcycle",0.24,IF(E548="Bicycle",0.20,0)))</f>
        <v/>
      </c>
      <c r="J548" s="4">
        <f>IF(E548="Car/Van",IF(H548&lt;=10000,F548*0.45,IF(H548-F548&gt;=10000,F548*0.25,(10000-(H548-F548))*0.45 + (F548-(10000-(H548-F548)))*0.25))),IF(E548="Motorcycle",F548*0.24,IF(E548="Bicycle",F548*0.20,0)))</f>
        <v/>
      </c>
      <c r="K548" s="4" t="n"/>
      <c r="L548" s="4">
        <f>MAX(0,J548-K548)</f>
        <v/>
      </c>
    </row>
    <row r="549">
      <c r="A549" s="2" t="n"/>
      <c r="F549" s="3" t="n"/>
      <c r="G549" t="n">
        <v>548</v>
      </c>
      <c r="H549">
        <f>SUMIFS(F:F,E:E,"Car/Van",A:A,"&gt;="&amp;Summary!$C$4,A:A,"&lt;="&amp;Summary!$C$5,G:G,"&lt;="&amp;G549)</f>
        <v/>
      </c>
      <c r="I549">
        <f>IF(E549="Car/Van",IF(H549&lt;=10000,0.45,0.25),IF(E549="Motorcycle",0.24,IF(E549="Bicycle",0.20,0)))</f>
        <v/>
      </c>
      <c r="J549" s="4">
        <f>IF(E549="Car/Van",IF(H549&lt;=10000,F549*0.45,IF(H549-F549&gt;=10000,F549*0.25,(10000-(H549-F549))*0.45 + (F549-(10000-(H549-F549)))*0.25))),IF(E549="Motorcycle",F549*0.24,IF(E549="Bicycle",F549*0.20,0)))</f>
        <v/>
      </c>
      <c r="K549" s="4" t="n"/>
      <c r="L549" s="4">
        <f>MAX(0,J549-K549)</f>
        <v/>
      </c>
    </row>
    <row r="550">
      <c r="A550" s="2" t="n"/>
      <c r="F550" s="3" t="n"/>
      <c r="G550" t="n">
        <v>549</v>
      </c>
      <c r="H550">
        <f>SUMIFS(F:F,E:E,"Car/Van",A:A,"&gt;="&amp;Summary!$C$4,A:A,"&lt;="&amp;Summary!$C$5,G:G,"&lt;="&amp;G550)</f>
        <v/>
      </c>
      <c r="I550">
        <f>IF(E550="Car/Van",IF(H550&lt;=10000,0.45,0.25),IF(E550="Motorcycle",0.24,IF(E550="Bicycle",0.20,0)))</f>
        <v/>
      </c>
      <c r="J550" s="4">
        <f>IF(E550="Car/Van",IF(H550&lt;=10000,F550*0.45,IF(H550-F550&gt;=10000,F550*0.25,(10000-(H550-F550))*0.45 + (F550-(10000-(H550-F550)))*0.25))),IF(E550="Motorcycle",F550*0.24,IF(E550="Bicycle",F550*0.20,0)))</f>
        <v/>
      </c>
      <c r="K550" s="4" t="n"/>
      <c r="L550" s="4">
        <f>MAX(0,J550-K550)</f>
        <v/>
      </c>
    </row>
    <row r="551">
      <c r="A551" s="2" t="n"/>
      <c r="F551" s="3" t="n"/>
      <c r="G551" t="n">
        <v>550</v>
      </c>
      <c r="H551">
        <f>SUMIFS(F:F,E:E,"Car/Van",A:A,"&gt;="&amp;Summary!$C$4,A:A,"&lt;="&amp;Summary!$C$5,G:G,"&lt;="&amp;G551)</f>
        <v/>
      </c>
      <c r="I551">
        <f>IF(E551="Car/Van",IF(H551&lt;=10000,0.45,0.25),IF(E551="Motorcycle",0.24,IF(E551="Bicycle",0.20,0)))</f>
        <v/>
      </c>
      <c r="J551" s="4">
        <f>IF(E551="Car/Van",IF(H551&lt;=10000,F551*0.45,IF(H551-F551&gt;=10000,F551*0.25,(10000-(H551-F551))*0.45 + (F551-(10000-(H551-F551)))*0.25))),IF(E551="Motorcycle",F551*0.24,IF(E551="Bicycle",F551*0.20,0)))</f>
        <v/>
      </c>
      <c r="K551" s="4" t="n"/>
      <c r="L551" s="4">
        <f>MAX(0,J551-K551)</f>
        <v/>
      </c>
    </row>
    <row r="552">
      <c r="A552" s="2" t="n"/>
      <c r="F552" s="3" t="n"/>
      <c r="G552" t="n">
        <v>551</v>
      </c>
      <c r="H552">
        <f>SUMIFS(F:F,E:E,"Car/Van",A:A,"&gt;="&amp;Summary!$C$4,A:A,"&lt;="&amp;Summary!$C$5,G:G,"&lt;="&amp;G552)</f>
        <v/>
      </c>
      <c r="I552">
        <f>IF(E552="Car/Van",IF(H552&lt;=10000,0.45,0.25),IF(E552="Motorcycle",0.24,IF(E552="Bicycle",0.20,0)))</f>
        <v/>
      </c>
      <c r="J552" s="4">
        <f>IF(E552="Car/Van",IF(H552&lt;=10000,F552*0.45,IF(H552-F552&gt;=10000,F552*0.25,(10000-(H552-F552))*0.45 + (F552-(10000-(H552-F552)))*0.25))),IF(E552="Motorcycle",F552*0.24,IF(E552="Bicycle",F552*0.20,0)))</f>
        <v/>
      </c>
      <c r="K552" s="4" t="n"/>
      <c r="L552" s="4">
        <f>MAX(0,J552-K552)</f>
        <v/>
      </c>
    </row>
    <row r="553">
      <c r="A553" s="2" t="n"/>
      <c r="F553" s="3" t="n"/>
      <c r="G553" t="n">
        <v>552</v>
      </c>
      <c r="H553">
        <f>SUMIFS(F:F,E:E,"Car/Van",A:A,"&gt;="&amp;Summary!$C$4,A:A,"&lt;="&amp;Summary!$C$5,G:G,"&lt;="&amp;G553)</f>
        <v/>
      </c>
      <c r="I553">
        <f>IF(E553="Car/Van",IF(H553&lt;=10000,0.45,0.25),IF(E553="Motorcycle",0.24,IF(E553="Bicycle",0.20,0)))</f>
        <v/>
      </c>
      <c r="J553" s="4">
        <f>IF(E553="Car/Van",IF(H553&lt;=10000,F553*0.45,IF(H553-F553&gt;=10000,F553*0.25,(10000-(H553-F553))*0.45 + (F553-(10000-(H553-F553)))*0.25))),IF(E553="Motorcycle",F553*0.24,IF(E553="Bicycle",F553*0.20,0)))</f>
        <v/>
      </c>
      <c r="K553" s="4" t="n"/>
      <c r="L553" s="4">
        <f>MAX(0,J553-K553)</f>
        <v/>
      </c>
    </row>
    <row r="554">
      <c r="A554" s="2" t="n"/>
      <c r="F554" s="3" t="n"/>
      <c r="G554" t="n">
        <v>553</v>
      </c>
      <c r="H554">
        <f>SUMIFS(F:F,E:E,"Car/Van",A:A,"&gt;="&amp;Summary!$C$4,A:A,"&lt;="&amp;Summary!$C$5,G:G,"&lt;="&amp;G554)</f>
        <v/>
      </c>
      <c r="I554">
        <f>IF(E554="Car/Van",IF(H554&lt;=10000,0.45,0.25),IF(E554="Motorcycle",0.24,IF(E554="Bicycle",0.20,0)))</f>
        <v/>
      </c>
      <c r="J554" s="4">
        <f>IF(E554="Car/Van",IF(H554&lt;=10000,F554*0.45,IF(H554-F554&gt;=10000,F554*0.25,(10000-(H554-F554))*0.45 + (F554-(10000-(H554-F554)))*0.25))),IF(E554="Motorcycle",F554*0.24,IF(E554="Bicycle",F554*0.20,0)))</f>
        <v/>
      </c>
      <c r="K554" s="4" t="n"/>
      <c r="L554" s="4">
        <f>MAX(0,J554-K554)</f>
        <v/>
      </c>
    </row>
    <row r="555">
      <c r="A555" s="2" t="n"/>
      <c r="F555" s="3" t="n"/>
      <c r="G555" t="n">
        <v>554</v>
      </c>
      <c r="H555">
        <f>SUMIFS(F:F,E:E,"Car/Van",A:A,"&gt;="&amp;Summary!$C$4,A:A,"&lt;="&amp;Summary!$C$5,G:G,"&lt;="&amp;G555)</f>
        <v/>
      </c>
      <c r="I555">
        <f>IF(E555="Car/Van",IF(H555&lt;=10000,0.45,0.25),IF(E555="Motorcycle",0.24,IF(E555="Bicycle",0.20,0)))</f>
        <v/>
      </c>
      <c r="J555" s="4">
        <f>IF(E555="Car/Van",IF(H555&lt;=10000,F555*0.45,IF(H555-F555&gt;=10000,F555*0.25,(10000-(H555-F555))*0.45 + (F555-(10000-(H555-F555)))*0.25))),IF(E555="Motorcycle",F555*0.24,IF(E555="Bicycle",F555*0.20,0)))</f>
        <v/>
      </c>
      <c r="K555" s="4" t="n"/>
      <c r="L555" s="4">
        <f>MAX(0,J555-K555)</f>
        <v/>
      </c>
    </row>
    <row r="556">
      <c r="A556" s="2" t="n"/>
      <c r="F556" s="3" t="n"/>
      <c r="G556" t="n">
        <v>555</v>
      </c>
      <c r="H556">
        <f>SUMIFS(F:F,E:E,"Car/Van",A:A,"&gt;="&amp;Summary!$C$4,A:A,"&lt;="&amp;Summary!$C$5,G:G,"&lt;="&amp;G556)</f>
        <v/>
      </c>
      <c r="I556">
        <f>IF(E556="Car/Van",IF(H556&lt;=10000,0.45,0.25),IF(E556="Motorcycle",0.24,IF(E556="Bicycle",0.20,0)))</f>
        <v/>
      </c>
      <c r="J556" s="4">
        <f>IF(E556="Car/Van",IF(H556&lt;=10000,F556*0.45,IF(H556-F556&gt;=10000,F556*0.25,(10000-(H556-F556))*0.45 + (F556-(10000-(H556-F556)))*0.25))),IF(E556="Motorcycle",F556*0.24,IF(E556="Bicycle",F556*0.20,0)))</f>
        <v/>
      </c>
      <c r="K556" s="4" t="n"/>
      <c r="L556" s="4">
        <f>MAX(0,J556-K556)</f>
        <v/>
      </c>
    </row>
    <row r="557">
      <c r="A557" s="2" t="n"/>
      <c r="F557" s="3" t="n"/>
      <c r="G557" t="n">
        <v>556</v>
      </c>
      <c r="H557">
        <f>SUMIFS(F:F,E:E,"Car/Van",A:A,"&gt;="&amp;Summary!$C$4,A:A,"&lt;="&amp;Summary!$C$5,G:G,"&lt;="&amp;G557)</f>
        <v/>
      </c>
      <c r="I557">
        <f>IF(E557="Car/Van",IF(H557&lt;=10000,0.45,0.25),IF(E557="Motorcycle",0.24,IF(E557="Bicycle",0.20,0)))</f>
        <v/>
      </c>
      <c r="J557" s="4">
        <f>IF(E557="Car/Van",IF(H557&lt;=10000,F557*0.45,IF(H557-F557&gt;=10000,F557*0.25,(10000-(H557-F557))*0.45 + (F557-(10000-(H557-F557)))*0.25))),IF(E557="Motorcycle",F557*0.24,IF(E557="Bicycle",F557*0.20,0)))</f>
        <v/>
      </c>
      <c r="K557" s="4" t="n"/>
      <c r="L557" s="4">
        <f>MAX(0,J557-K557)</f>
        <v/>
      </c>
    </row>
    <row r="558">
      <c r="A558" s="2" t="n"/>
      <c r="F558" s="3" t="n"/>
      <c r="G558" t="n">
        <v>557</v>
      </c>
      <c r="H558">
        <f>SUMIFS(F:F,E:E,"Car/Van",A:A,"&gt;="&amp;Summary!$C$4,A:A,"&lt;="&amp;Summary!$C$5,G:G,"&lt;="&amp;G558)</f>
        <v/>
      </c>
      <c r="I558">
        <f>IF(E558="Car/Van",IF(H558&lt;=10000,0.45,0.25),IF(E558="Motorcycle",0.24,IF(E558="Bicycle",0.20,0)))</f>
        <v/>
      </c>
      <c r="J558" s="4">
        <f>IF(E558="Car/Van",IF(H558&lt;=10000,F558*0.45,IF(H558-F558&gt;=10000,F558*0.25,(10000-(H558-F558))*0.45 + (F558-(10000-(H558-F558)))*0.25))),IF(E558="Motorcycle",F558*0.24,IF(E558="Bicycle",F558*0.20,0)))</f>
        <v/>
      </c>
      <c r="K558" s="4" t="n"/>
      <c r="L558" s="4">
        <f>MAX(0,J558-K558)</f>
        <v/>
      </c>
    </row>
    <row r="559">
      <c r="A559" s="2" t="n"/>
      <c r="F559" s="3" t="n"/>
      <c r="G559" t="n">
        <v>558</v>
      </c>
      <c r="H559">
        <f>SUMIFS(F:F,E:E,"Car/Van",A:A,"&gt;="&amp;Summary!$C$4,A:A,"&lt;="&amp;Summary!$C$5,G:G,"&lt;="&amp;G559)</f>
        <v/>
      </c>
      <c r="I559">
        <f>IF(E559="Car/Van",IF(H559&lt;=10000,0.45,0.25),IF(E559="Motorcycle",0.24,IF(E559="Bicycle",0.20,0)))</f>
        <v/>
      </c>
      <c r="J559" s="4">
        <f>IF(E559="Car/Van",IF(H559&lt;=10000,F559*0.45,IF(H559-F559&gt;=10000,F559*0.25,(10000-(H559-F559))*0.45 + (F559-(10000-(H559-F559)))*0.25))),IF(E559="Motorcycle",F559*0.24,IF(E559="Bicycle",F559*0.20,0)))</f>
        <v/>
      </c>
      <c r="K559" s="4" t="n"/>
      <c r="L559" s="4">
        <f>MAX(0,J559-K559)</f>
        <v/>
      </c>
    </row>
    <row r="560">
      <c r="A560" s="2" t="n"/>
      <c r="F560" s="3" t="n"/>
      <c r="G560" t="n">
        <v>559</v>
      </c>
      <c r="H560">
        <f>SUMIFS(F:F,E:E,"Car/Van",A:A,"&gt;="&amp;Summary!$C$4,A:A,"&lt;="&amp;Summary!$C$5,G:G,"&lt;="&amp;G560)</f>
        <v/>
      </c>
      <c r="I560">
        <f>IF(E560="Car/Van",IF(H560&lt;=10000,0.45,0.25),IF(E560="Motorcycle",0.24,IF(E560="Bicycle",0.20,0)))</f>
        <v/>
      </c>
      <c r="J560" s="4">
        <f>IF(E560="Car/Van",IF(H560&lt;=10000,F560*0.45,IF(H560-F560&gt;=10000,F560*0.25,(10000-(H560-F560))*0.45 + (F560-(10000-(H560-F560)))*0.25))),IF(E560="Motorcycle",F560*0.24,IF(E560="Bicycle",F560*0.20,0)))</f>
        <v/>
      </c>
      <c r="K560" s="4" t="n"/>
      <c r="L560" s="4">
        <f>MAX(0,J560-K560)</f>
        <v/>
      </c>
    </row>
    <row r="561">
      <c r="A561" s="2" t="n"/>
      <c r="F561" s="3" t="n"/>
      <c r="G561" t="n">
        <v>560</v>
      </c>
      <c r="H561">
        <f>SUMIFS(F:F,E:E,"Car/Van",A:A,"&gt;="&amp;Summary!$C$4,A:A,"&lt;="&amp;Summary!$C$5,G:G,"&lt;="&amp;G561)</f>
        <v/>
      </c>
      <c r="I561">
        <f>IF(E561="Car/Van",IF(H561&lt;=10000,0.45,0.25),IF(E561="Motorcycle",0.24,IF(E561="Bicycle",0.20,0)))</f>
        <v/>
      </c>
      <c r="J561" s="4">
        <f>IF(E561="Car/Van",IF(H561&lt;=10000,F561*0.45,IF(H561-F561&gt;=10000,F561*0.25,(10000-(H561-F561))*0.45 + (F561-(10000-(H561-F561)))*0.25))),IF(E561="Motorcycle",F561*0.24,IF(E561="Bicycle",F561*0.20,0)))</f>
        <v/>
      </c>
      <c r="K561" s="4" t="n"/>
      <c r="L561" s="4">
        <f>MAX(0,J561-K561)</f>
        <v/>
      </c>
    </row>
    <row r="562">
      <c r="A562" s="2" t="n"/>
      <c r="F562" s="3" t="n"/>
      <c r="G562" t="n">
        <v>561</v>
      </c>
      <c r="H562">
        <f>SUMIFS(F:F,E:E,"Car/Van",A:A,"&gt;="&amp;Summary!$C$4,A:A,"&lt;="&amp;Summary!$C$5,G:G,"&lt;="&amp;G562)</f>
        <v/>
      </c>
      <c r="I562">
        <f>IF(E562="Car/Van",IF(H562&lt;=10000,0.45,0.25),IF(E562="Motorcycle",0.24,IF(E562="Bicycle",0.20,0)))</f>
        <v/>
      </c>
      <c r="J562" s="4">
        <f>IF(E562="Car/Van",IF(H562&lt;=10000,F562*0.45,IF(H562-F562&gt;=10000,F562*0.25,(10000-(H562-F562))*0.45 + (F562-(10000-(H562-F562)))*0.25))),IF(E562="Motorcycle",F562*0.24,IF(E562="Bicycle",F562*0.20,0)))</f>
        <v/>
      </c>
      <c r="K562" s="4" t="n"/>
      <c r="L562" s="4">
        <f>MAX(0,J562-K562)</f>
        <v/>
      </c>
    </row>
    <row r="563">
      <c r="A563" s="2" t="n"/>
      <c r="F563" s="3" t="n"/>
      <c r="G563" t="n">
        <v>562</v>
      </c>
      <c r="H563">
        <f>SUMIFS(F:F,E:E,"Car/Van",A:A,"&gt;="&amp;Summary!$C$4,A:A,"&lt;="&amp;Summary!$C$5,G:G,"&lt;="&amp;G563)</f>
        <v/>
      </c>
      <c r="I563">
        <f>IF(E563="Car/Van",IF(H563&lt;=10000,0.45,0.25),IF(E563="Motorcycle",0.24,IF(E563="Bicycle",0.20,0)))</f>
        <v/>
      </c>
      <c r="J563" s="4">
        <f>IF(E563="Car/Van",IF(H563&lt;=10000,F563*0.45,IF(H563-F563&gt;=10000,F563*0.25,(10000-(H563-F563))*0.45 + (F563-(10000-(H563-F563)))*0.25))),IF(E563="Motorcycle",F563*0.24,IF(E563="Bicycle",F563*0.20,0)))</f>
        <v/>
      </c>
      <c r="K563" s="4" t="n"/>
      <c r="L563" s="4">
        <f>MAX(0,J563-K563)</f>
        <v/>
      </c>
    </row>
    <row r="564">
      <c r="A564" s="2" t="n"/>
      <c r="F564" s="3" t="n"/>
      <c r="G564" t="n">
        <v>563</v>
      </c>
      <c r="H564">
        <f>SUMIFS(F:F,E:E,"Car/Van",A:A,"&gt;="&amp;Summary!$C$4,A:A,"&lt;="&amp;Summary!$C$5,G:G,"&lt;="&amp;G564)</f>
        <v/>
      </c>
      <c r="I564">
        <f>IF(E564="Car/Van",IF(H564&lt;=10000,0.45,0.25),IF(E564="Motorcycle",0.24,IF(E564="Bicycle",0.20,0)))</f>
        <v/>
      </c>
      <c r="J564" s="4">
        <f>IF(E564="Car/Van",IF(H564&lt;=10000,F564*0.45,IF(H564-F564&gt;=10000,F564*0.25,(10000-(H564-F564))*0.45 + (F564-(10000-(H564-F564)))*0.25))),IF(E564="Motorcycle",F564*0.24,IF(E564="Bicycle",F564*0.20,0)))</f>
        <v/>
      </c>
      <c r="K564" s="4" t="n"/>
      <c r="L564" s="4">
        <f>MAX(0,J564-K564)</f>
        <v/>
      </c>
    </row>
    <row r="565">
      <c r="A565" s="2" t="n"/>
      <c r="F565" s="3" t="n"/>
      <c r="G565" t="n">
        <v>564</v>
      </c>
      <c r="H565">
        <f>SUMIFS(F:F,E:E,"Car/Van",A:A,"&gt;="&amp;Summary!$C$4,A:A,"&lt;="&amp;Summary!$C$5,G:G,"&lt;="&amp;G565)</f>
        <v/>
      </c>
      <c r="I565">
        <f>IF(E565="Car/Van",IF(H565&lt;=10000,0.45,0.25),IF(E565="Motorcycle",0.24,IF(E565="Bicycle",0.20,0)))</f>
        <v/>
      </c>
      <c r="J565" s="4">
        <f>IF(E565="Car/Van",IF(H565&lt;=10000,F565*0.45,IF(H565-F565&gt;=10000,F565*0.25,(10000-(H565-F565))*0.45 + (F565-(10000-(H565-F565)))*0.25))),IF(E565="Motorcycle",F565*0.24,IF(E565="Bicycle",F565*0.20,0)))</f>
        <v/>
      </c>
      <c r="K565" s="4" t="n"/>
      <c r="L565" s="4">
        <f>MAX(0,J565-K565)</f>
        <v/>
      </c>
    </row>
    <row r="566">
      <c r="A566" s="2" t="n"/>
      <c r="F566" s="3" t="n"/>
      <c r="G566" t="n">
        <v>565</v>
      </c>
      <c r="H566">
        <f>SUMIFS(F:F,E:E,"Car/Van",A:A,"&gt;="&amp;Summary!$C$4,A:A,"&lt;="&amp;Summary!$C$5,G:G,"&lt;="&amp;G566)</f>
        <v/>
      </c>
      <c r="I566">
        <f>IF(E566="Car/Van",IF(H566&lt;=10000,0.45,0.25),IF(E566="Motorcycle",0.24,IF(E566="Bicycle",0.20,0)))</f>
        <v/>
      </c>
      <c r="J566" s="4">
        <f>IF(E566="Car/Van",IF(H566&lt;=10000,F566*0.45,IF(H566-F566&gt;=10000,F566*0.25,(10000-(H566-F566))*0.45 + (F566-(10000-(H566-F566)))*0.25))),IF(E566="Motorcycle",F566*0.24,IF(E566="Bicycle",F566*0.20,0)))</f>
        <v/>
      </c>
      <c r="K566" s="4" t="n"/>
      <c r="L566" s="4">
        <f>MAX(0,J566-K566)</f>
        <v/>
      </c>
    </row>
    <row r="567">
      <c r="A567" s="2" t="n"/>
      <c r="F567" s="3" t="n"/>
      <c r="G567" t="n">
        <v>566</v>
      </c>
      <c r="H567">
        <f>SUMIFS(F:F,E:E,"Car/Van",A:A,"&gt;="&amp;Summary!$C$4,A:A,"&lt;="&amp;Summary!$C$5,G:G,"&lt;="&amp;G567)</f>
        <v/>
      </c>
      <c r="I567">
        <f>IF(E567="Car/Van",IF(H567&lt;=10000,0.45,0.25),IF(E567="Motorcycle",0.24,IF(E567="Bicycle",0.20,0)))</f>
        <v/>
      </c>
      <c r="J567" s="4">
        <f>IF(E567="Car/Van",IF(H567&lt;=10000,F567*0.45,IF(H567-F567&gt;=10000,F567*0.25,(10000-(H567-F567))*0.45 + (F567-(10000-(H567-F567)))*0.25))),IF(E567="Motorcycle",F567*0.24,IF(E567="Bicycle",F567*0.20,0)))</f>
        <v/>
      </c>
      <c r="K567" s="4" t="n"/>
      <c r="L567" s="4">
        <f>MAX(0,J567-K567)</f>
        <v/>
      </c>
    </row>
    <row r="568">
      <c r="A568" s="2" t="n"/>
      <c r="F568" s="3" t="n"/>
      <c r="G568" t="n">
        <v>567</v>
      </c>
      <c r="H568">
        <f>SUMIFS(F:F,E:E,"Car/Van",A:A,"&gt;="&amp;Summary!$C$4,A:A,"&lt;="&amp;Summary!$C$5,G:G,"&lt;="&amp;G568)</f>
        <v/>
      </c>
      <c r="I568">
        <f>IF(E568="Car/Van",IF(H568&lt;=10000,0.45,0.25),IF(E568="Motorcycle",0.24,IF(E568="Bicycle",0.20,0)))</f>
        <v/>
      </c>
      <c r="J568" s="4">
        <f>IF(E568="Car/Van",IF(H568&lt;=10000,F568*0.45,IF(H568-F568&gt;=10000,F568*0.25,(10000-(H568-F568))*0.45 + (F568-(10000-(H568-F568)))*0.25))),IF(E568="Motorcycle",F568*0.24,IF(E568="Bicycle",F568*0.20,0)))</f>
        <v/>
      </c>
      <c r="K568" s="4" t="n"/>
      <c r="L568" s="4">
        <f>MAX(0,J568-K568)</f>
        <v/>
      </c>
    </row>
    <row r="569">
      <c r="A569" s="2" t="n"/>
      <c r="F569" s="3" t="n"/>
      <c r="G569" t="n">
        <v>568</v>
      </c>
      <c r="H569">
        <f>SUMIFS(F:F,E:E,"Car/Van",A:A,"&gt;="&amp;Summary!$C$4,A:A,"&lt;="&amp;Summary!$C$5,G:G,"&lt;="&amp;G569)</f>
        <v/>
      </c>
      <c r="I569">
        <f>IF(E569="Car/Van",IF(H569&lt;=10000,0.45,0.25),IF(E569="Motorcycle",0.24,IF(E569="Bicycle",0.20,0)))</f>
        <v/>
      </c>
      <c r="J569" s="4">
        <f>IF(E569="Car/Van",IF(H569&lt;=10000,F569*0.45,IF(H569-F569&gt;=10000,F569*0.25,(10000-(H569-F569))*0.45 + (F569-(10000-(H569-F569)))*0.25))),IF(E569="Motorcycle",F569*0.24,IF(E569="Bicycle",F569*0.20,0)))</f>
        <v/>
      </c>
      <c r="K569" s="4" t="n"/>
      <c r="L569" s="4">
        <f>MAX(0,J569-K569)</f>
        <v/>
      </c>
    </row>
    <row r="570">
      <c r="A570" s="2" t="n"/>
      <c r="F570" s="3" t="n"/>
      <c r="G570" t="n">
        <v>569</v>
      </c>
      <c r="H570">
        <f>SUMIFS(F:F,E:E,"Car/Van",A:A,"&gt;="&amp;Summary!$C$4,A:A,"&lt;="&amp;Summary!$C$5,G:G,"&lt;="&amp;G570)</f>
        <v/>
      </c>
      <c r="I570">
        <f>IF(E570="Car/Van",IF(H570&lt;=10000,0.45,0.25),IF(E570="Motorcycle",0.24,IF(E570="Bicycle",0.20,0)))</f>
        <v/>
      </c>
      <c r="J570" s="4">
        <f>IF(E570="Car/Van",IF(H570&lt;=10000,F570*0.45,IF(H570-F570&gt;=10000,F570*0.25,(10000-(H570-F570))*0.45 + (F570-(10000-(H570-F570)))*0.25))),IF(E570="Motorcycle",F570*0.24,IF(E570="Bicycle",F570*0.20,0)))</f>
        <v/>
      </c>
      <c r="K570" s="4" t="n"/>
      <c r="L570" s="4">
        <f>MAX(0,J570-K570)</f>
        <v/>
      </c>
    </row>
    <row r="571">
      <c r="A571" s="2" t="n"/>
      <c r="F571" s="3" t="n"/>
      <c r="G571" t="n">
        <v>570</v>
      </c>
      <c r="H571">
        <f>SUMIFS(F:F,E:E,"Car/Van",A:A,"&gt;="&amp;Summary!$C$4,A:A,"&lt;="&amp;Summary!$C$5,G:G,"&lt;="&amp;G571)</f>
        <v/>
      </c>
      <c r="I571">
        <f>IF(E571="Car/Van",IF(H571&lt;=10000,0.45,0.25),IF(E571="Motorcycle",0.24,IF(E571="Bicycle",0.20,0)))</f>
        <v/>
      </c>
      <c r="J571" s="4">
        <f>IF(E571="Car/Van",IF(H571&lt;=10000,F571*0.45,IF(H571-F571&gt;=10000,F571*0.25,(10000-(H571-F571))*0.45 + (F571-(10000-(H571-F571)))*0.25))),IF(E571="Motorcycle",F571*0.24,IF(E571="Bicycle",F571*0.20,0)))</f>
        <v/>
      </c>
      <c r="K571" s="4" t="n"/>
      <c r="L571" s="4">
        <f>MAX(0,J571-K571)</f>
        <v/>
      </c>
    </row>
    <row r="572">
      <c r="A572" s="2" t="n"/>
      <c r="F572" s="3" t="n"/>
      <c r="G572" t="n">
        <v>571</v>
      </c>
      <c r="H572">
        <f>SUMIFS(F:F,E:E,"Car/Van",A:A,"&gt;="&amp;Summary!$C$4,A:A,"&lt;="&amp;Summary!$C$5,G:G,"&lt;="&amp;G572)</f>
        <v/>
      </c>
      <c r="I572">
        <f>IF(E572="Car/Van",IF(H572&lt;=10000,0.45,0.25),IF(E572="Motorcycle",0.24,IF(E572="Bicycle",0.20,0)))</f>
        <v/>
      </c>
      <c r="J572" s="4">
        <f>IF(E572="Car/Van",IF(H572&lt;=10000,F572*0.45,IF(H572-F572&gt;=10000,F572*0.25,(10000-(H572-F572))*0.45 + (F572-(10000-(H572-F572)))*0.25))),IF(E572="Motorcycle",F572*0.24,IF(E572="Bicycle",F572*0.20,0)))</f>
        <v/>
      </c>
      <c r="K572" s="4" t="n"/>
      <c r="L572" s="4">
        <f>MAX(0,J572-K572)</f>
        <v/>
      </c>
    </row>
    <row r="573">
      <c r="A573" s="2" t="n"/>
      <c r="F573" s="3" t="n"/>
      <c r="G573" t="n">
        <v>572</v>
      </c>
      <c r="H573">
        <f>SUMIFS(F:F,E:E,"Car/Van",A:A,"&gt;="&amp;Summary!$C$4,A:A,"&lt;="&amp;Summary!$C$5,G:G,"&lt;="&amp;G573)</f>
        <v/>
      </c>
      <c r="I573">
        <f>IF(E573="Car/Van",IF(H573&lt;=10000,0.45,0.25),IF(E573="Motorcycle",0.24,IF(E573="Bicycle",0.20,0)))</f>
        <v/>
      </c>
      <c r="J573" s="4">
        <f>IF(E573="Car/Van",IF(H573&lt;=10000,F573*0.45,IF(H573-F573&gt;=10000,F573*0.25,(10000-(H573-F573))*0.45 + (F573-(10000-(H573-F573)))*0.25))),IF(E573="Motorcycle",F573*0.24,IF(E573="Bicycle",F573*0.20,0)))</f>
        <v/>
      </c>
      <c r="K573" s="4" t="n"/>
      <c r="L573" s="4">
        <f>MAX(0,J573-K573)</f>
        <v/>
      </c>
    </row>
    <row r="574">
      <c r="A574" s="2" t="n"/>
      <c r="F574" s="3" t="n"/>
      <c r="G574" t="n">
        <v>573</v>
      </c>
      <c r="H574">
        <f>SUMIFS(F:F,E:E,"Car/Van",A:A,"&gt;="&amp;Summary!$C$4,A:A,"&lt;="&amp;Summary!$C$5,G:G,"&lt;="&amp;G574)</f>
        <v/>
      </c>
      <c r="I574">
        <f>IF(E574="Car/Van",IF(H574&lt;=10000,0.45,0.25),IF(E574="Motorcycle",0.24,IF(E574="Bicycle",0.20,0)))</f>
        <v/>
      </c>
      <c r="J574" s="4">
        <f>IF(E574="Car/Van",IF(H574&lt;=10000,F574*0.45,IF(H574-F574&gt;=10000,F574*0.25,(10000-(H574-F574))*0.45 + (F574-(10000-(H574-F574)))*0.25))),IF(E574="Motorcycle",F574*0.24,IF(E574="Bicycle",F574*0.20,0)))</f>
        <v/>
      </c>
      <c r="K574" s="4" t="n"/>
      <c r="L574" s="4">
        <f>MAX(0,J574-K574)</f>
        <v/>
      </c>
    </row>
    <row r="575">
      <c r="A575" s="2" t="n"/>
      <c r="F575" s="3" t="n"/>
      <c r="G575" t="n">
        <v>574</v>
      </c>
      <c r="H575">
        <f>SUMIFS(F:F,E:E,"Car/Van",A:A,"&gt;="&amp;Summary!$C$4,A:A,"&lt;="&amp;Summary!$C$5,G:G,"&lt;="&amp;G575)</f>
        <v/>
      </c>
      <c r="I575">
        <f>IF(E575="Car/Van",IF(H575&lt;=10000,0.45,0.25),IF(E575="Motorcycle",0.24,IF(E575="Bicycle",0.20,0)))</f>
        <v/>
      </c>
      <c r="J575" s="4">
        <f>IF(E575="Car/Van",IF(H575&lt;=10000,F575*0.45,IF(H575-F575&gt;=10000,F575*0.25,(10000-(H575-F575))*0.45 + (F575-(10000-(H575-F575)))*0.25))),IF(E575="Motorcycle",F575*0.24,IF(E575="Bicycle",F575*0.20,0)))</f>
        <v/>
      </c>
      <c r="K575" s="4" t="n"/>
      <c r="L575" s="4">
        <f>MAX(0,J575-K575)</f>
        <v/>
      </c>
    </row>
    <row r="576">
      <c r="A576" s="2" t="n"/>
      <c r="F576" s="3" t="n"/>
      <c r="G576" t="n">
        <v>575</v>
      </c>
      <c r="H576">
        <f>SUMIFS(F:F,E:E,"Car/Van",A:A,"&gt;="&amp;Summary!$C$4,A:A,"&lt;="&amp;Summary!$C$5,G:G,"&lt;="&amp;G576)</f>
        <v/>
      </c>
      <c r="I576">
        <f>IF(E576="Car/Van",IF(H576&lt;=10000,0.45,0.25),IF(E576="Motorcycle",0.24,IF(E576="Bicycle",0.20,0)))</f>
        <v/>
      </c>
      <c r="J576" s="4">
        <f>IF(E576="Car/Van",IF(H576&lt;=10000,F576*0.45,IF(H576-F576&gt;=10000,F576*0.25,(10000-(H576-F576))*0.45 + (F576-(10000-(H576-F576)))*0.25))),IF(E576="Motorcycle",F576*0.24,IF(E576="Bicycle",F576*0.20,0)))</f>
        <v/>
      </c>
      <c r="K576" s="4" t="n"/>
      <c r="L576" s="4">
        <f>MAX(0,J576-K576)</f>
        <v/>
      </c>
    </row>
    <row r="577">
      <c r="A577" s="2" t="n"/>
      <c r="F577" s="3" t="n"/>
      <c r="G577" t="n">
        <v>576</v>
      </c>
      <c r="H577">
        <f>SUMIFS(F:F,E:E,"Car/Van",A:A,"&gt;="&amp;Summary!$C$4,A:A,"&lt;="&amp;Summary!$C$5,G:G,"&lt;="&amp;G577)</f>
        <v/>
      </c>
      <c r="I577">
        <f>IF(E577="Car/Van",IF(H577&lt;=10000,0.45,0.25),IF(E577="Motorcycle",0.24,IF(E577="Bicycle",0.20,0)))</f>
        <v/>
      </c>
      <c r="J577" s="4">
        <f>IF(E577="Car/Van",IF(H577&lt;=10000,F577*0.45,IF(H577-F577&gt;=10000,F577*0.25,(10000-(H577-F577))*0.45 + (F577-(10000-(H577-F577)))*0.25))),IF(E577="Motorcycle",F577*0.24,IF(E577="Bicycle",F577*0.20,0)))</f>
        <v/>
      </c>
      <c r="K577" s="4" t="n"/>
      <c r="L577" s="4">
        <f>MAX(0,J577-K577)</f>
        <v/>
      </c>
    </row>
    <row r="578">
      <c r="A578" s="2" t="n"/>
      <c r="F578" s="3" t="n"/>
      <c r="G578" t="n">
        <v>577</v>
      </c>
      <c r="H578">
        <f>SUMIFS(F:F,E:E,"Car/Van",A:A,"&gt;="&amp;Summary!$C$4,A:A,"&lt;="&amp;Summary!$C$5,G:G,"&lt;="&amp;G578)</f>
        <v/>
      </c>
      <c r="I578">
        <f>IF(E578="Car/Van",IF(H578&lt;=10000,0.45,0.25),IF(E578="Motorcycle",0.24,IF(E578="Bicycle",0.20,0)))</f>
        <v/>
      </c>
      <c r="J578" s="4">
        <f>IF(E578="Car/Van",IF(H578&lt;=10000,F578*0.45,IF(H578-F578&gt;=10000,F578*0.25,(10000-(H578-F578))*0.45 + (F578-(10000-(H578-F578)))*0.25))),IF(E578="Motorcycle",F578*0.24,IF(E578="Bicycle",F578*0.20,0)))</f>
        <v/>
      </c>
      <c r="K578" s="4" t="n"/>
      <c r="L578" s="4">
        <f>MAX(0,J578-K578)</f>
        <v/>
      </c>
    </row>
    <row r="579">
      <c r="A579" s="2" t="n"/>
      <c r="F579" s="3" t="n"/>
      <c r="G579" t="n">
        <v>578</v>
      </c>
      <c r="H579">
        <f>SUMIFS(F:F,E:E,"Car/Van",A:A,"&gt;="&amp;Summary!$C$4,A:A,"&lt;="&amp;Summary!$C$5,G:G,"&lt;="&amp;G579)</f>
        <v/>
      </c>
      <c r="I579">
        <f>IF(E579="Car/Van",IF(H579&lt;=10000,0.45,0.25),IF(E579="Motorcycle",0.24,IF(E579="Bicycle",0.20,0)))</f>
        <v/>
      </c>
      <c r="J579" s="4">
        <f>IF(E579="Car/Van",IF(H579&lt;=10000,F579*0.45,IF(H579-F579&gt;=10000,F579*0.25,(10000-(H579-F579))*0.45 + (F579-(10000-(H579-F579)))*0.25))),IF(E579="Motorcycle",F579*0.24,IF(E579="Bicycle",F579*0.20,0)))</f>
        <v/>
      </c>
      <c r="K579" s="4" t="n"/>
      <c r="L579" s="4">
        <f>MAX(0,J579-K579)</f>
        <v/>
      </c>
    </row>
    <row r="580">
      <c r="A580" s="2" t="n"/>
      <c r="F580" s="3" t="n"/>
      <c r="G580" t="n">
        <v>579</v>
      </c>
      <c r="H580">
        <f>SUMIFS(F:F,E:E,"Car/Van",A:A,"&gt;="&amp;Summary!$C$4,A:A,"&lt;="&amp;Summary!$C$5,G:G,"&lt;="&amp;G580)</f>
        <v/>
      </c>
      <c r="I580">
        <f>IF(E580="Car/Van",IF(H580&lt;=10000,0.45,0.25),IF(E580="Motorcycle",0.24,IF(E580="Bicycle",0.20,0)))</f>
        <v/>
      </c>
      <c r="J580" s="4">
        <f>IF(E580="Car/Van",IF(H580&lt;=10000,F580*0.45,IF(H580-F580&gt;=10000,F580*0.25,(10000-(H580-F580))*0.45 + (F580-(10000-(H580-F580)))*0.25))),IF(E580="Motorcycle",F580*0.24,IF(E580="Bicycle",F580*0.20,0)))</f>
        <v/>
      </c>
      <c r="K580" s="4" t="n"/>
      <c r="L580" s="4">
        <f>MAX(0,J580-K580)</f>
        <v/>
      </c>
    </row>
    <row r="581">
      <c r="A581" s="2" t="n"/>
      <c r="F581" s="3" t="n"/>
      <c r="G581" t="n">
        <v>580</v>
      </c>
      <c r="H581">
        <f>SUMIFS(F:F,E:E,"Car/Van",A:A,"&gt;="&amp;Summary!$C$4,A:A,"&lt;="&amp;Summary!$C$5,G:G,"&lt;="&amp;G581)</f>
        <v/>
      </c>
      <c r="I581">
        <f>IF(E581="Car/Van",IF(H581&lt;=10000,0.45,0.25),IF(E581="Motorcycle",0.24,IF(E581="Bicycle",0.20,0)))</f>
        <v/>
      </c>
      <c r="J581" s="4">
        <f>IF(E581="Car/Van",IF(H581&lt;=10000,F581*0.45,IF(H581-F581&gt;=10000,F581*0.25,(10000-(H581-F581))*0.45 + (F581-(10000-(H581-F581)))*0.25))),IF(E581="Motorcycle",F581*0.24,IF(E581="Bicycle",F581*0.20,0)))</f>
        <v/>
      </c>
      <c r="K581" s="4" t="n"/>
      <c r="L581" s="4">
        <f>MAX(0,J581-K581)</f>
        <v/>
      </c>
    </row>
    <row r="582">
      <c r="A582" s="2" t="n"/>
      <c r="F582" s="3" t="n"/>
      <c r="G582" t="n">
        <v>581</v>
      </c>
      <c r="H582">
        <f>SUMIFS(F:F,E:E,"Car/Van",A:A,"&gt;="&amp;Summary!$C$4,A:A,"&lt;="&amp;Summary!$C$5,G:G,"&lt;="&amp;G582)</f>
        <v/>
      </c>
      <c r="I582">
        <f>IF(E582="Car/Van",IF(H582&lt;=10000,0.45,0.25),IF(E582="Motorcycle",0.24,IF(E582="Bicycle",0.20,0)))</f>
        <v/>
      </c>
      <c r="J582" s="4">
        <f>IF(E582="Car/Van",IF(H582&lt;=10000,F582*0.45,IF(H582-F582&gt;=10000,F582*0.25,(10000-(H582-F582))*0.45 + (F582-(10000-(H582-F582)))*0.25))),IF(E582="Motorcycle",F582*0.24,IF(E582="Bicycle",F582*0.20,0)))</f>
        <v/>
      </c>
      <c r="K582" s="4" t="n"/>
      <c r="L582" s="4">
        <f>MAX(0,J582-K582)</f>
        <v/>
      </c>
    </row>
    <row r="583">
      <c r="A583" s="2" t="n"/>
      <c r="F583" s="3" t="n"/>
      <c r="G583" t="n">
        <v>582</v>
      </c>
      <c r="H583">
        <f>SUMIFS(F:F,E:E,"Car/Van",A:A,"&gt;="&amp;Summary!$C$4,A:A,"&lt;="&amp;Summary!$C$5,G:G,"&lt;="&amp;G583)</f>
        <v/>
      </c>
      <c r="I583">
        <f>IF(E583="Car/Van",IF(H583&lt;=10000,0.45,0.25),IF(E583="Motorcycle",0.24,IF(E583="Bicycle",0.20,0)))</f>
        <v/>
      </c>
      <c r="J583" s="4">
        <f>IF(E583="Car/Van",IF(H583&lt;=10000,F583*0.45,IF(H583-F583&gt;=10000,F583*0.25,(10000-(H583-F583))*0.45 + (F583-(10000-(H583-F583)))*0.25))),IF(E583="Motorcycle",F583*0.24,IF(E583="Bicycle",F583*0.20,0)))</f>
        <v/>
      </c>
      <c r="K583" s="4" t="n"/>
      <c r="L583" s="4">
        <f>MAX(0,J583-K583)</f>
        <v/>
      </c>
    </row>
    <row r="584">
      <c r="A584" s="2" t="n"/>
      <c r="F584" s="3" t="n"/>
      <c r="G584" t="n">
        <v>583</v>
      </c>
      <c r="H584">
        <f>SUMIFS(F:F,E:E,"Car/Van",A:A,"&gt;="&amp;Summary!$C$4,A:A,"&lt;="&amp;Summary!$C$5,G:G,"&lt;="&amp;G584)</f>
        <v/>
      </c>
      <c r="I584">
        <f>IF(E584="Car/Van",IF(H584&lt;=10000,0.45,0.25),IF(E584="Motorcycle",0.24,IF(E584="Bicycle",0.20,0)))</f>
        <v/>
      </c>
      <c r="J584" s="4">
        <f>IF(E584="Car/Van",IF(H584&lt;=10000,F584*0.45,IF(H584-F584&gt;=10000,F584*0.25,(10000-(H584-F584))*0.45 + (F584-(10000-(H584-F584)))*0.25))),IF(E584="Motorcycle",F584*0.24,IF(E584="Bicycle",F584*0.20,0)))</f>
        <v/>
      </c>
      <c r="K584" s="4" t="n"/>
      <c r="L584" s="4">
        <f>MAX(0,J584-K584)</f>
        <v/>
      </c>
    </row>
    <row r="585">
      <c r="A585" s="2" t="n"/>
      <c r="F585" s="3" t="n"/>
      <c r="G585" t="n">
        <v>584</v>
      </c>
      <c r="H585">
        <f>SUMIFS(F:F,E:E,"Car/Van",A:A,"&gt;="&amp;Summary!$C$4,A:A,"&lt;="&amp;Summary!$C$5,G:G,"&lt;="&amp;G585)</f>
        <v/>
      </c>
      <c r="I585">
        <f>IF(E585="Car/Van",IF(H585&lt;=10000,0.45,0.25),IF(E585="Motorcycle",0.24,IF(E585="Bicycle",0.20,0)))</f>
        <v/>
      </c>
      <c r="J585" s="4">
        <f>IF(E585="Car/Van",IF(H585&lt;=10000,F585*0.45,IF(H585-F585&gt;=10000,F585*0.25,(10000-(H585-F585))*0.45 + (F585-(10000-(H585-F585)))*0.25))),IF(E585="Motorcycle",F585*0.24,IF(E585="Bicycle",F585*0.20,0)))</f>
        <v/>
      </c>
      <c r="K585" s="4" t="n"/>
      <c r="L585" s="4">
        <f>MAX(0,J585-K585)</f>
        <v/>
      </c>
    </row>
    <row r="586">
      <c r="A586" s="2" t="n"/>
      <c r="F586" s="3" t="n"/>
      <c r="G586" t="n">
        <v>585</v>
      </c>
      <c r="H586">
        <f>SUMIFS(F:F,E:E,"Car/Van",A:A,"&gt;="&amp;Summary!$C$4,A:A,"&lt;="&amp;Summary!$C$5,G:G,"&lt;="&amp;G586)</f>
        <v/>
      </c>
      <c r="I586">
        <f>IF(E586="Car/Van",IF(H586&lt;=10000,0.45,0.25),IF(E586="Motorcycle",0.24,IF(E586="Bicycle",0.20,0)))</f>
        <v/>
      </c>
      <c r="J586" s="4">
        <f>IF(E586="Car/Van",IF(H586&lt;=10000,F586*0.45,IF(H586-F586&gt;=10000,F586*0.25,(10000-(H586-F586))*0.45 + (F586-(10000-(H586-F586)))*0.25))),IF(E586="Motorcycle",F586*0.24,IF(E586="Bicycle",F586*0.20,0)))</f>
        <v/>
      </c>
      <c r="K586" s="4" t="n"/>
      <c r="L586" s="4">
        <f>MAX(0,J586-K586)</f>
        <v/>
      </c>
    </row>
    <row r="587">
      <c r="A587" s="2" t="n"/>
      <c r="F587" s="3" t="n"/>
      <c r="G587" t="n">
        <v>586</v>
      </c>
      <c r="H587">
        <f>SUMIFS(F:F,E:E,"Car/Van",A:A,"&gt;="&amp;Summary!$C$4,A:A,"&lt;="&amp;Summary!$C$5,G:G,"&lt;="&amp;G587)</f>
        <v/>
      </c>
      <c r="I587">
        <f>IF(E587="Car/Van",IF(H587&lt;=10000,0.45,0.25),IF(E587="Motorcycle",0.24,IF(E587="Bicycle",0.20,0)))</f>
        <v/>
      </c>
      <c r="J587" s="4">
        <f>IF(E587="Car/Van",IF(H587&lt;=10000,F587*0.45,IF(H587-F587&gt;=10000,F587*0.25,(10000-(H587-F587))*0.45 + (F587-(10000-(H587-F587)))*0.25))),IF(E587="Motorcycle",F587*0.24,IF(E587="Bicycle",F587*0.20,0)))</f>
        <v/>
      </c>
      <c r="K587" s="4" t="n"/>
      <c r="L587" s="4">
        <f>MAX(0,J587-K587)</f>
        <v/>
      </c>
    </row>
    <row r="588">
      <c r="A588" s="2" t="n"/>
      <c r="F588" s="3" t="n"/>
      <c r="G588" t="n">
        <v>587</v>
      </c>
      <c r="H588">
        <f>SUMIFS(F:F,E:E,"Car/Van",A:A,"&gt;="&amp;Summary!$C$4,A:A,"&lt;="&amp;Summary!$C$5,G:G,"&lt;="&amp;G588)</f>
        <v/>
      </c>
      <c r="I588">
        <f>IF(E588="Car/Van",IF(H588&lt;=10000,0.45,0.25),IF(E588="Motorcycle",0.24,IF(E588="Bicycle",0.20,0)))</f>
        <v/>
      </c>
      <c r="J588" s="4">
        <f>IF(E588="Car/Van",IF(H588&lt;=10000,F588*0.45,IF(H588-F588&gt;=10000,F588*0.25,(10000-(H588-F588))*0.45 + (F588-(10000-(H588-F588)))*0.25))),IF(E588="Motorcycle",F588*0.24,IF(E588="Bicycle",F588*0.20,0)))</f>
        <v/>
      </c>
      <c r="K588" s="4" t="n"/>
      <c r="L588" s="4">
        <f>MAX(0,J588-K588)</f>
        <v/>
      </c>
    </row>
    <row r="589">
      <c r="A589" s="2" t="n"/>
      <c r="F589" s="3" t="n"/>
      <c r="G589" t="n">
        <v>588</v>
      </c>
      <c r="H589">
        <f>SUMIFS(F:F,E:E,"Car/Van",A:A,"&gt;="&amp;Summary!$C$4,A:A,"&lt;="&amp;Summary!$C$5,G:G,"&lt;="&amp;G589)</f>
        <v/>
      </c>
      <c r="I589">
        <f>IF(E589="Car/Van",IF(H589&lt;=10000,0.45,0.25),IF(E589="Motorcycle",0.24,IF(E589="Bicycle",0.20,0)))</f>
        <v/>
      </c>
      <c r="J589" s="4">
        <f>IF(E589="Car/Van",IF(H589&lt;=10000,F589*0.45,IF(H589-F589&gt;=10000,F589*0.25,(10000-(H589-F589))*0.45 + (F589-(10000-(H589-F589)))*0.25))),IF(E589="Motorcycle",F589*0.24,IF(E589="Bicycle",F589*0.20,0)))</f>
        <v/>
      </c>
      <c r="K589" s="4" t="n"/>
      <c r="L589" s="4">
        <f>MAX(0,J589-K589)</f>
        <v/>
      </c>
    </row>
    <row r="590">
      <c r="A590" s="2" t="n"/>
      <c r="F590" s="3" t="n"/>
      <c r="G590" t="n">
        <v>589</v>
      </c>
      <c r="H590">
        <f>SUMIFS(F:F,E:E,"Car/Van",A:A,"&gt;="&amp;Summary!$C$4,A:A,"&lt;="&amp;Summary!$C$5,G:G,"&lt;="&amp;G590)</f>
        <v/>
      </c>
      <c r="I590">
        <f>IF(E590="Car/Van",IF(H590&lt;=10000,0.45,0.25),IF(E590="Motorcycle",0.24,IF(E590="Bicycle",0.20,0)))</f>
        <v/>
      </c>
      <c r="J590" s="4">
        <f>IF(E590="Car/Van",IF(H590&lt;=10000,F590*0.45,IF(H590-F590&gt;=10000,F590*0.25,(10000-(H590-F590))*0.45 + (F590-(10000-(H590-F590)))*0.25))),IF(E590="Motorcycle",F590*0.24,IF(E590="Bicycle",F590*0.20,0)))</f>
        <v/>
      </c>
      <c r="K590" s="4" t="n"/>
      <c r="L590" s="4">
        <f>MAX(0,J590-K590)</f>
        <v/>
      </c>
    </row>
    <row r="591">
      <c r="A591" s="2" t="n"/>
      <c r="F591" s="3" t="n"/>
      <c r="G591" t="n">
        <v>590</v>
      </c>
      <c r="H591">
        <f>SUMIFS(F:F,E:E,"Car/Van",A:A,"&gt;="&amp;Summary!$C$4,A:A,"&lt;="&amp;Summary!$C$5,G:G,"&lt;="&amp;G591)</f>
        <v/>
      </c>
      <c r="I591">
        <f>IF(E591="Car/Van",IF(H591&lt;=10000,0.45,0.25),IF(E591="Motorcycle",0.24,IF(E591="Bicycle",0.20,0)))</f>
        <v/>
      </c>
      <c r="J591" s="4">
        <f>IF(E591="Car/Van",IF(H591&lt;=10000,F591*0.45,IF(H591-F591&gt;=10000,F591*0.25,(10000-(H591-F591))*0.45 + (F591-(10000-(H591-F591)))*0.25))),IF(E591="Motorcycle",F591*0.24,IF(E591="Bicycle",F591*0.20,0)))</f>
        <v/>
      </c>
      <c r="K591" s="4" t="n"/>
      <c r="L591" s="4">
        <f>MAX(0,J591-K591)</f>
        <v/>
      </c>
    </row>
    <row r="592">
      <c r="A592" s="2" t="n"/>
      <c r="F592" s="3" t="n"/>
      <c r="G592" t="n">
        <v>591</v>
      </c>
      <c r="H592">
        <f>SUMIFS(F:F,E:E,"Car/Van",A:A,"&gt;="&amp;Summary!$C$4,A:A,"&lt;="&amp;Summary!$C$5,G:G,"&lt;="&amp;G592)</f>
        <v/>
      </c>
      <c r="I592">
        <f>IF(E592="Car/Van",IF(H592&lt;=10000,0.45,0.25),IF(E592="Motorcycle",0.24,IF(E592="Bicycle",0.20,0)))</f>
        <v/>
      </c>
      <c r="J592" s="4">
        <f>IF(E592="Car/Van",IF(H592&lt;=10000,F592*0.45,IF(H592-F592&gt;=10000,F592*0.25,(10000-(H592-F592))*0.45 + (F592-(10000-(H592-F592)))*0.25))),IF(E592="Motorcycle",F592*0.24,IF(E592="Bicycle",F592*0.20,0)))</f>
        <v/>
      </c>
      <c r="K592" s="4" t="n"/>
      <c r="L592" s="4">
        <f>MAX(0,J592-K592)</f>
        <v/>
      </c>
    </row>
    <row r="593">
      <c r="A593" s="2" t="n"/>
      <c r="F593" s="3" t="n"/>
      <c r="G593" t="n">
        <v>592</v>
      </c>
      <c r="H593">
        <f>SUMIFS(F:F,E:E,"Car/Van",A:A,"&gt;="&amp;Summary!$C$4,A:A,"&lt;="&amp;Summary!$C$5,G:G,"&lt;="&amp;G593)</f>
        <v/>
      </c>
      <c r="I593">
        <f>IF(E593="Car/Van",IF(H593&lt;=10000,0.45,0.25),IF(E593="Motorcycle",0.24,IF(E593="Bicycle",0.20,0)))</f>
        <v/>
      </c>
      <c r="J593" s="4">
        <f>IF(E593="Car/Van",IF(H593&lt;=10000,F593*0.45,IF(H593-F593&gt;=10000,F593*0.25,(10000-(H593-F593))*0.45 + (F593-(10000-(H593-F593)))*0.25))),IF(E593="Motorcycle",F593*0.24,IF(E593="Bicycle",F593*0.20,0)))</f>
        <v/>
      </c>
      <c r="K593" s="4" t="n"/>
      <c r="L593" s="4">
        <f>MAX(0,J593-K593)</f>
        <v/>
      </c>
    </row>
    <row r="594">
      <c r="A594" s="2" t="n"/>
      <c r="F594" s="3" t="n"/>
      <c r="G594" t="n">
        <v>593</v>
      </c>
      <c r="H594">
        <f>SUMIFS(F:F,E:E,"Car/Van",A:A,"&gt;="&amp;Summary!$C$4,A:A,"&lt;="&amp;Summary!$C$5,G:G,"&lt;="&amp;G594)</f>
        <v/>
      </c>
      <c r="I594">
        <f>IF(E594="Car/Van",IF(H594&lt;=10000,0.45,0.25),IF(E594="Motorcycle",0.24,IF(E594="Bicycle",0.20,0)))</f>
        <v/>
      </c>
      <c r="J594" s="4">
        <f>IF(E594="Car/Van",IF(H594&lt;=10000,F594*0.45,IF(H594-F594&gt;=10000,F594*0.25,(10000-(H594-F594))*0.45 + (F594-(10000-(H594-F594)))*0.25))),IF(E594="Motorcycle",F594*0.24,IF(E594="Bicycle",F594*0.20,0)))</f>
        <v/>
      </c>
      <c r="K594" s="4" t="n"/>
      <c r="L594" s="4">
        <f>MAX(0,J594-K594)</f>
        <v/>
      </c>
    </row>
    <row r="595">
      <c r="A595" s="2" t="n"/>
      <c r="F595" s="3" t="n"/>
      <c r="G595" t="n">
        <v>594</v>
      </c>
      <c r="H595">
        <f>SUMIFS(F:F,E:E,"Car/Van",A:A,"&gt;="&amp;Summary!$C$4,A:A,"&lt;="&amp;Summary!$C$5,G:G,"&lt;="&amp;G595)</f>
        <v/>
      </c>
      <c r="I595">
        <f>IF(E595="Car/Van",IF(H595&lt;=10000,0.45,0.25),IF(E595="Motorcycle",0.24,IF(E595="Bicycle",0.20,0)))</f>
        <v/>
      </c>
      <c r="J595" s="4">
        <f>IF(E595="Car/Van",IF(H595&lt;=10000,F595*0.45,IF(H595-F595&gt;=10000,F595*0.25,(10000-(H595-F595))*0.45 + (F595-(10000-(H595-F595)))*0.25))),IF(E595="Motorcycle",F595*0.24,IF(E595="Bicycle",F595*0.20,0)))</f>
        <v/>
      </c>
      <c r="K595" s="4" t="n"/>
      <c r="L595" s="4">
        <f>MAX(0,J595-K595)</f>
        <v/>
      </c>
    </row>
    <row r="596">
      <c r="A596" s="2" t="n"/>
      <c r="F596" s="3" t="n"/>
      <c r="G596" t="n">
        <v>595</v>
      </c>
      <c r="H596">
        <f>SUMIFS(F:F,E:E,"Car/Van",A:A,"&gt;="&amp;Summary!$C$4,A:A,"&lt;="&amp;Summary!$C$5,G:G,"&lt;="&amp;G596)</f>
        <v/>
      </c>
      <c r="I596">
        <f>IF(E596="Car/Van",IF(H596&lt;=10000,0.45,0.25),IF(E596="Motorcycle",0.24,IF(E596="Bicycle",0.20,0)))</f>
        <v/>
      </c>
      <c r="J596" s="4">
        <f>IF(E596="Car/Van",IF(H596&lt;=10000,F596*0.45,IF(H596-F596&gt;=10000,F596*0.25,(10000-(H596-F596))*0.45 + (F596-(10000-(H596-F596)))*0.25))),IF(E596="Motorcycle",F596*0.24,IF(E596="Bicycle",F596*0.20,0)))</f>
        <v/>
      </c>
      <c r="K596" s="4" t="n"/>
      <c r="L596" s="4">
        <f>MAX(0,J596-K596)</f>
        <v/>
      </c>
    </row>
    <row r="597">
      <c r="A597" s="2" t="n"/>
      <c r="F597" s="3" t="n"/>
      <c r="G597" t="n">
        <v>596</v>
      </c>
      <c r="H597">
        <f>SUMIFS(F:F,E:E,"Car/Van",A:A,"&gt;="&amp;Summary!$C$4,A:A,"&lt;="&amp;Summary!$C$5,G:G,"&lt;="&amp;G597)</f>
        <v/>
      </c>
      <c r="I597">
        <f>IF(E597="Car/Van",IF(H597&lt;=10000,0.45,0.25),IF(E597="Motorcycle",0.24,IF(E597="Bicycle",0.20,0)))</f>
        <v/>
      </c>
      <c r="J597" s="4">
        <f>IF(E597="Car/Van",IF(H597&lt;=10000,F597*0.45,IF(H597-F597&gt;=10000,F597*0.25,(10000-(H597-F597))*0.45 + (F597-(10000-(H597-F597)))*0.25))),IF(E597="Motorcycle",F597*0.24,IF(E597="Bicycle",F597*0.20,0)))</f>
        <v/>
      </c>
      <c r="K597" s="4" t="n"/>
      <c r="L597" s="4">
        <f>MAX(0,J597-K597)</f>
        <v/>
      </c>
    </row>
    <row r="598">
      <c r="A598" s="2" t="n"/>
      <c r="F598" s="3" t="n"/>
      <c r="G598" t="n">
        <v>597</v>
      </c>
      <c r="H598">
        <f>SUMIFS(F:F,E:E,"Car/Van",A:A,"&gt;="&amp;Summary!$C$4,A:A,"&lt;="&amp;Summary!$C$5,G:G,"&lt;="&amp;G598)</f>
        <v/>
      </c>
      <c r="I598">
        <f>IF(E598="Car/Van",IF(H598&lt;=10000,0.45,0.25),IF(E598="Motorcycle",0.24,IF(E598="Bicycle",0.20,0)))</f>
        <v/>
      </c>
      <c r="J598" s="4">
        <f>IF(E598="Car/Van",IF(H598&lt;=10000,F598*0.45,IF(H598-F598&gt;=10000,F598*0.25,(10000-(H598-F598))*0.45 + (F598-(10000-(H598-F598)))*0.25))),IF(E598="Motorcycle",F598*0.24,IF(E598="Bicycle",F598*0.20,0)))</f>
        <v/>
      </c>
      <c r="K598" s="4" t="n"/>
      <c r="L598" s="4">
        <f>MAX(0,J598-K598)</f>
        <v/>
      </c>
    </row>
    <row r="599">
      <c r="A599" s="2" t="n"/>
      <c r="F599" s="3" t="n"/>
      <c r="G599" t="n">
        <v>598</v>
      </c>
      <c r="H599">
        <f>SUMIFS(F:F,E:E,"Car/Van",A:A,"&gt;="&amp;Summary!$C$4,A:A,"&lt;="&amp;Summary!$C$5,G:G,"&lt;="&amp;G599)</f>
        <v/>
      </c>
      <c r="I599">
        <f>IF(E599="Car/Van",IF(H599&lt;=10000,0.45,0.25),IF(E599="Motorcycle",0.24,IF(E599="Bicycle",0.20,0)))</f>
        <v/>
      </c>
      <c r="J599" s="4">
        <f>IF(E599="Car/Van",IF(H599&lt;=10000,F599*0.45,IF(H599-F599&gt;=10000,F599*0.25,(10000-(H599-F599))*0.45 + (F599-(10000-(H599-F599)))*0.25))),IF(E599="Motorcycle",F599*0.24,IF(E599="Bicycle",F599*0.20,0)))</f>
        <v/>
      </c>
      <c r="K599" s="4" t="n"/>
      <c r="L599" s="4">
        <f>MAX(0,J599-K599)</f>
        <v/>
      </c>
    </row>
    <row r="600">
      <c r="A600" s="2" t="n"/>
      <c r="F600" s="3" t="n"/>
      <c r="G600" t="n">
        <v>599</v>
      </c>
      <c r="H600">
        <f>SUMIFS(F:F,E:E,"Car/Van",A:A,"&gt;="&amp;Summary!$C$4,A:A,"&lt;="&amp;Summary!$C$5,G:G,"&lt;="&amp;G600)</f>
        <v/>
      </c>
      <c r="I600">
        <f>IF(E600="Car/Van",IF(H600&lt;=10000,0.45,0.25),IF(E600="Motorcycle",0.24,IF(E600="Bicycle",0.20,0)))</f>
        <v/>
      </c>
      <c r="J600" s="4">
        <f>IF(E600="Car/Van",IF(H600&lt;=10000,F600*0.45,IF(H600-F600&gt;=10000,F600*0.25,(10000-(H600-F600))*0.45 + (F600-(10000-(H600-F600)))*0.25))),IF(E600="Motorcycle",F600*0.24,IF(E600="Bicycle",F600*0.20,0)))</f>
        <v/>
      </c>
      <c r="K600" s="4" t="n"/>
      <c r="L600" s="4">
        <f>MAX(0,J600-K600)</f>
        <v/>
      </c>
    </row>
    <row r="601">
      <c r="A601" s="2" t="n"/>
      <c r="F601" s="3" t="n"/>
      <c r="G601" t="n">
        <v>600</v>
      </c>
      <c r="H601">
        <f>SUMIFS(F:F,E:E,"Car/Van",A:A,"&gt;="&amp;Summary!$C$4,A:A,"&lt;="&amp;Summary!$C$5,G:G,"&lt;="&amp;G601)</f>
        <v/>
      </c>
      <c r="I601">
        <f>IF(E601="Car/Van",IF(H601&lt;=10000,0.45,0.25),IF(E601="Motorcycle",0.24,IF(E601="Bicycle",0.20,0)))</f>
        <v/>
      </c>
      <c r="J601" s="4">
        <f>IF(E601="Car/Van",IF(H601&lt;=10000,F601*0.45,IF(H601-F601&gt;=10000,F601*0.25,(10000-(H601-F601))*0.45 + (F601-(10000-(H601-F601)))*0.25))),IF(E601="Motorcycle",F601*0.24,IF(E601="Bicycle",F601*0.20,0)))</f>
        <v/>
      </c>
      <c r="K601" s="4" t="n"/>
      <c r="L601" s="4">
        <f>MAX(0,J601-K601)</f>
        <v/>
      </c>
    </row>
    <row r="602">
      <c r="A602" s="2" t="n"/>
      <c r="F602" s="3" t="n"/>
      <c r="G602" t="n">
        <v>601</v>
      </c>
      <c r="H602">
        <f>SUMIFS(F:F,E:E,"Car/Van",A:A,"&gt;="&amp;Summary!$C$4,A:A,"&lt;="&amp;Summary!$C$5,G:G,"&lt;="&amp;G602)</f>
        <v/>
      </c>
      <c r="I602">
        <f>IF(E602="Car/Van",IF(H602&lt;=10000,0.45,0.25),IF(E602="Motorcycle",0.24,IF(E602="Bicycle",0.20,0)))</f>
        <v/>
      </c>
      <c r="J602" s="4">
        <f>IF(E602="Car/Van",IF(H602&lt;=10000,F602*0.45,IF(H602-F602&gt;=10000,F602*0.25,(10000-(H602-F602))*0.45 + (F602-(10000-(H602-F602)))*0.25))),IF(E602="Motorcycle",F602*0.24,IF(E602="Bicycle",F602*0.20,0)))</f>
        <v/>
      </c>
      <c r="K602" s="4" t="n"/>
      <c r="L602" s="4">
        <f>MAX(0,J602-K602)</f>
        <v/>
      </c>
    </row>
    <row r="603">
      <c r="A603" s="2" t="n"/>
      <c r="F603" s="3" t="n"/>
      <c r="G603" t="n">
        <v>602</v>
      </c>
      <c r="H603">
        <f>SUMIFS(F:F,E:E,"Car/Van",A:A,"&gt;="&amp;Summary!$C$4,A:A,"&lt;="&amp;Summary!$C$5,G:G,"&lt;="&amp;G603)</f>
        <v/>
      </c>
      <c r="I603">
        <f>IF(E603="Car/Van",IF(H603&lt;=10000,0.45,0.25),IF(E603="Motorcycle",0.24,IF(E603="Bicycle",0.20,0)))</f>
        <v/>
      </c>
      <c r="J603" s="4">
        <f>IF(E603="Car/Van",IF(H603&lt;=10000,F603*0.45,IF(H603-F603&gt;=10000,F603*0.25,(10000-(H603-F603))*0.45 + (F603-(10000-(H603-F603)))*0.25))),IF(E603="Motorcycle",F603*0.24,IF(E603="Bicycle",F603*0.20,0)))</f>
        <v/>
      </c>
      <c r="K603" s="4" t="n"/>
      <c r="L603" s="4">
        <f>MAX(0,J603-K603)</f>
        <v/>
      </c>
    </row>
    <row r="604">
      <c r="A604" s="2" t="n"/>
      <c r="F604" s="3" t="n"/>
      <c r="G604" t="n">
        <v>603</v>
      </c>
      <c r="H604">
        <f>SUMIFS(F:F,E:E,"Car/Van",A:A,"&gt;="&amp;Summary!$C$4,A:A,"&lt;="&amp;Summary!$C$5,G:G,"&lt;="&amp;G604)</f>
        <v/>
      </c>
      <c r="I604">
        <f>IF(E604="Car/Van",IF(H604&lt;=10000,0.45,0.25),IF(E604="Motorcycle",0.24,IF(E604="Bicycle",0.20,0)))</f>
        <v/>
      </c>
      <c r="J604" s="4">
        <f>IF(E604="Car/Van",IF(H604&lt;=10000,F604*0.45,IF(H604-F604&gt;=10000,F604*0.25,(10000-(H604-F604))*0.45 + (F604-(10000-(H604-F604)))*0.25))),IF(E604="Motorcycle",F604*0.24,IF(E604="Bicycle",F604*0.20,0)))</f>
        <v/>
      </c>
      <c r="K604" s="4" t="n"/>
      <c r="L604" s="4">
        <f>MAX(0,J604-K604)</f>
        <v/>
      </c>
    </row>
    <row r="605">
      <c r="A605" s="2" t="n"/>
      <c r="F605" s="3" t="n"/>
      <c r="G605" t="n">
        <v>604</v>
      </c>
      <c r="H605">
        <f>SUMIFS(F:F,E:E,"Car/Van",A:A,"&gt;="&amp;Summary!$C$4,A:A,"&lt;="&amp;Summary!$C$5,G:G,"&lt;="&amp;G605)</f>
        <v/>
      </c>
      <c r="I605">
        <f>IF(E605="Car/Van",IF(H605&lt;=10000,0.45,0.25),IF(E605="Motorcycle",0.24,IF(E605="Bicycle",0.20,0)))</f>
        <v/>
      </c>
      <c r="J605" s="4">
        <f>IF(E605="Car/Van",IF(H605&lt;=10000,F605*0.45,IF(H605-F605&gt;=10000,F605*0.25,(10000-(H605-F605))*0.45 + (F605-(10000-(H605-F605)))*0.25))),IF(E605="Motorcycle",F605*0.24,IF(E605="Bicycle",F605*0.20,0)))</f>
        <v/>
      </c>
      <c r="K605" s="4" t="n"/>
      <c r="L605" s="4">
        <f>MAX(0,J605-K605)</f>
        <v/>
      </c>
    </row>
    <row r="606">
      <c r="A606" s="2" t="n"/>
      <c r="F606" s="3" t="n"/>
      <c r="G606" t="n">
        <v>605</v>
      </c>
      <c r="H606">
        <f>SUMIFS(F:F,E:E,"Car/Van",A:A,"&gt;="&amp;Summary!$C$4,A:A,"&lt;="&amp;Summary!$C$5,G:G,"&lt;="&amp;G606)</f>
        <v/>
      </c>
      <c r="I606">
        <f>IF(E606="Car/Van",IF(H606&lt;=10000,0.45,0.25),IF(E606="Motorcycle",0.24,IF(E606="Bicycle",0.20,0)))</f>
        <v/>
      </c>
      <c r="J606" s="4">
        <f>IF(E606="Car/Van",IF(H606&lt;=10000,F606*0.45,IF(H606-F606&gt;=10000,F606*0.25,(10000-(H606-F606))*0.45 + (F606-(10000-(H606-F606)))*0.25))),IF(E606="Motorcycle",F606*0.24,IF(E606="Bicycle",F606*0.20,0)))</f>
        <v/>
      </c>
      <c r="K606" s="4" t="n"/>
      <c r="L606" s="4">
        <f>MAX(0,J606-K606)</f>
        <v/>
      </c>
    </row>
    <row r="607">
      <c r="A607" s="2" t="n"/>
      <c r="F607" s="3" t="n"/>
      <c r="G607" t="n">
        <v>606</v>
      </c>
      <c r="H607">
        <f>SUMIFS(F:F,E:E,"Car/Van",A:A,"&gt;="&amp;Summary!$C$4,A:A,"&lt;="&amp;Summary!$C$5,G:G,"&lt;="&amp;G607)</f>
        <v/>
      </c>
      <c r="I607">
        <f>IF(E607="Car/Van",IF(H607&lt;=10000,0.45,0.25),IF(E607="Motorcycle",0.24,IF(E607="Bicycle",0.20,0)))</f>
        <v/>
      </c>
      <c r="J607" s="4">
        <f>IF(E607="Car/Van",IF(H607&lt;=10000,F607*0.45,IF(H607-F607&gt;=10000,F607*0.25,(10000-(H607-F607))*0.45 + (F607-(10000-(H607-F607)))*0.25))),IF(E607="Motorcycle",F607*0.24,IF(E607="Bicycle",F607*0.20,0)))</f>
        <v/>
      </c>
      <c r="K607" s="4" t="n"/>
      <c r="L607" s="4">
        <f>MAX(0,J607-K607)</f>
        <v/>
      </c>
    </row>
    <row r="608">
      <c r="A608" s="2" t="n"/>
      <c r="F608" s="3" t="n"/>
      <c r="G608" t="n">
        <v>607</v>
      </c>
      <c r="H608">
        <f>SUMIFS(F:F,E:E,"Car/Van",A:A,"&gt;="&amp;Summary!$C$4,A:A,"&lt;="&amp;Summary!$C$5,G:G,"&lt;="&amp;G608)</f>
        <v/>
      </c>
      <c r="I608">
        <f>IF(E608="Car/Van",IF(H608&lt;=10000,0.45,0.25),IF(E608="Motorcycle",0.24,IF(E608="Bicycle",0.20,0)))</f>
        <v/>
      </c>
      <c r="J608" s="4">
        <f>IF(E608="Car/Van",IF(H608&lt;=10000,F608*0.45,IF(H608-F608&gt;=10000,F608*0.25,(10000-(H608-F608))*0.45 + (F608-(10000-(H608-F608)))*0.25))),IF(E608="Motorcycle",F608*0.24,IF(E608="Bicycle",F608*0.20,0)))</f>
        <v/>
      </c>
      <c r="K608" s="4" t="n"/>
      <c r="L608" s="4">
        <f>MAX(0,J608-K608)</f>
        <v/>
      </c>
    </row>
    <row r="609">
      <c r="A609" s="2" t="n"/>
      <c r="F609" s="3" t="n"/>
      <c r="G609" t="n">
        <v>608</v>
      </c>
      <c r="H609">
        <f>SUMIFS(F:F,E:E,"Car/Van",A:A,"&gt;="&amp;Summary!$C$4,A:A,"&lt;="&amp;Summary!$C$5,G:G,"&lt;="&amp;G609)</f>
        <v/>
      </c>
      <c r="I609">
        <f>IF(E609="Car/Van",IF(H609&lt;=10000,0.45,0.25),IF(E609="Motorcycle",0.24,IF(E609="Bicycle",0.20,0)))</f>
        <v/>
      </c>
      <c r="J609" s="4">
        <f>IF(E609="Car/Van",IF(H609&lt;=10000,F609*0.45,IF(H609-F609&gt;=10000,F609*0.25,(10000-(H609-F609))*0.45 + (F609-(10000-(H609-F609)))*0.25))),IF(E609="Motorcycle",F609*0.24,IF(E609="Bicycle",F609*0.20,0)))</f>
        <v/>
      </c>
      <c r="K609" s="4" t="n"/>
      <c r="L609" s="4">
        <f>MAX(0,J609-K609)</f>
        <v/>
      </c>
    </row>
    <row r="610">
      <c r="A610" s="2" t="n"/>
      <c r="F610" s="3" t="n"/>
      <c r="G610" t="n">
        <v>609</v>
      </c>
      <c r="H610">
        <f>SUMIFS(F:F,E:E,"Car/Van",A:A,"&gt;="&amp;Summary!$C$4,A:A,"&lt;="&amp;Summary!$C$5,G:G,"&lt;="&amp;G610)</f>
        <v/>
      </c>
      <c r="I610">
        <f>IF(E610="Car/Van",IF(H610&lt;=10000,0.45,0.25),IF(E610="Motorcycle",0.24,IF(E610="Bicycle",0.20,0)))</f>
        <v/>
      </c>
      <c r="J610" s="4">
        <f>IF(E610="Car/Van",IF(H610&lt;=10000,F610*0.45,IF(H610-F610&gt;=10000,F610*0.25,(10000-(H610-F610))*0.45 + (F610-(10000-(H610-F610)))*0.25))),IF(E610="Motorcycle",F610*0.24,IF(E610="Bicycle",F610*0.20,0)))</f>
        <v/>
      </c>
      <c r="K610" s="4" t="n"/>
      <c r="L610" s="4">
        <f>MAX(0,J610-K610)</f>
        <v/>
      </c>
    </row>
    <row r="611">
      <c r="A611" s="2" t="n"/>
      <c r="F611" s="3" t="n"/>
      <c r="G611" t="n">
        <v>610</v>
      </c>
      <c r="H611">
        <f>SUMIFS(F:F,E:E,"Car/Van",A:A,"&gt;="&amp;Summary!$C$4,A:A,"&lt;="&amp;Summary!$C$5,G:G,"&lt;="&amp;G611)</f>
        <v/>
      </c>
      <c r="I611">
        <f>IF(E611="Car/Van",IF(H611&lt;=10000,0.45,0.25),IF(E611="Motorcycle",0.24,IF(E611="Bicycle",0.20,0)))</f>
        <v/>
      </c>
      <c r="J611" s="4">
        <f>IF(E611="Car/Van",IF(H611&lt;=10000,F611*0.45,IF(H611-F611&gt;=10000,F611*0.25,(10000-(H611-F611))*0.45 + (F611-(10000-(H611-F611)))*0.25))),IF(E611="Motorcycle",F611*0.24,IF(E611="Bicycle",F611*0.20,0)))</f>
        <v/>
      </c>
      <c r="K611" s="4" t="n"/>
      <c r="L611" s="4">
        <f>MAX(0,J611-K611)</f>
        <v/>
      </c>
    </row>
    <row r="612">
      <c r="A612" s="2" t="n"/>
      <c r="F612" s="3" t="n"/>
      <c r="G612" t="n">
        <v>611</v>
      </c>
      <c r="H612">
        <f>SUMIFS(F:F,E:E,"Car/Van",A:A,"&gt;="&amp;Summary!$C$4,A:A,"&lt;="&amp;Summary!$C$5,G:G,"&lt;="&amp;G612)</f>
        <v/>
      </c>
      <c r="I612">
        <f>IF(E612="Car/Van",IF(H612&lt;=10000,0.45,0.25),IF(E612="Motorcycle",0.24,IF(E612="Bicycle",0.20,0)))</f>
        <v/>
      </c>
      <c r="J612" s="4">
        <f>IF(E612="Car/Van",IF(H612&lt;=10000,F612*0.45,IF(H612-F612&gt;=10000,F612*0.25,(10000-(H612-F612))*0.45 + (F612-(10000-(H612-F612)))*0.25))),IF(E612="Motorcycle",F612*0.24,IF(E612="Bicycle",F612*0.20,0)))</f>
        <v/>
      </c>
      <c r="K612" s="4" t="n"/>
      <c r="L612" s="4">
        <f>MAX(0,J612-K612)</f>
        <v/>
      </c>
    </row>
    <row r="613">
      <c r="A613" s="2" t="n"/>
      <c r="F613" s="3" t="n"/>
      <c r="G613" t="n">
        <v>612</v>
      </c>
      <c r="H613">
        <f>SUMIFS(F:F,E:E,"Car/Van",A:A,"&gt;="&amp;Summary!$C$4,A:A,"&lt;="&amp;Summary!$C$5,G:G,"&lt;="&amp;G613)</f>
        <v/>
      </c>
      <c r="I613">
        <f>IF(E613="Car/Van",IF(H613&lt;=10000,0.45,0.25),IF(E613="Motorcycle",0.24,IF(E613="Bicycle",0.20,0)))</f>
        <v/>
      </c>
      <c r="J613" s="4">
        <f>IF(E613="Car/Van",IF(H613&lt;=10000,F613*0.45,IF(H613-F613&gt;=10000,F613*0.25,(10000-(H613-F613))*0.45 + (F613-(10000-(H613-F613)))*0.25))),IF(E613="Motorcycle",F613*0.24,IF(E613="Bicycle",F613*0.20,0)))</f>
        <v/>
      </c>
      <c r="K613" s="4" t="n"/>
      <c r="L613" s="4">
        <f>MAX(0,J613-K613)</f>
        <v/>
      </c>
    </row>
    <row r="614">
      <c r="A614" s="2" t="n"/>
      <c r="F614" s="3" t="n"/>
      <c r="G614" t="n">
        <v>613</v>
      </c>
      <c r="H614">
        <f>SUMIFS(F:F,E:E,"Car/Van",A:A,"&gt;="&amp;Summary!$C$4,A:A,"&lt;="&amp;Summary!$C$5,G:G,"&lt;="&amp;G614)</f>
        <v/>
      </c>
      <c r="I614">
        <f>IF(E614="Car/Van",IF(H614&lt;=10000,0.45,0.25),IF(E614="Motorcycle",0.24,IF(E614="Bicycle",0.20,0)))</f>
        <v/>
      </c>
      <c r="J614" s="4">
        <f>IF(E614="Car/Van",IF(H614&lt;=10000,F614*0.45,IF(H614-F614&gt;=10000,F614*0.25,(10000-(H614-F614))*0.45 + (F614-(10000-(H614-F614)))*0.25))),IF(E614="Motorcycle",F614*0.24,IF(E614="Bicycle",F614*0.20,0)))</f>
        <v/>
      </c>
      <c r="K614" s="4" t="n"/>
      <c r="L614" s="4">
        <f>MAX(0,J614-K614)</f>
        <v/>
      </c>
    </row>
    <row r="615">
      <c r="A615" s="2" t="n"/>
      <c r="F615" s="3" t="n"/>
      <c r="G615" t="n">
        <v>614</v>
      </c>
      <c r="H615">
        <f>SUMIFS(F:F,E:E,"Car/Van",A:A,"&gt;="&amp;Summary!$C$4,A:A,"&lt;="&amp;Summary!$C$5,G:G,"&lt;="&amp;G615)</f>
        <v/>
      </c>
      <c r="I615">
        <f>IF(E615="Car/Van",IF(H615&lt;=10000,0.45,0.25),IF(E615="Motorcycle",0.24,IF(E615="Bicycle",0.20,0)))</f>
        <v/>
      </c>
      <c r="J615" s="4">
        <f>IF(E615="Car/Van",IF(H615&lt;=10000,F615*0.45,IF(H615-F615&gt;=10000,F615*0.25,(10000-(H615-F615))*0.45 + (F615-(10000-(H615-F615)))*0.25))),IF(E615="Motorcycle",F615*0.24,IF(E615="Bicycle",F615*0.20,0)))</f>
        <v/>
      </c>
      <c r="K615" s="4" t="n"/>
      <c r="L615" s="4">
        <f>MAX(0,J615-K615)</f>
        <v/>
      </c>
    </row>
    <row r="616">
      <c r="A616" s="2" t="n"/>
      <c r="F616" s="3" t="n"/>
      <c r="G616" t="n">
        <v>615</v>
      </c>
      <c r="H616">
        <f>SUMIFS(F:F,E:E,"Car/Van",A:A,"&gt;="&amp;Summary!$C$4,A:A,"&lt;="&amp;Summary!$C$5,G:G,"&lt;="&amp;G616)</f>
        <v/>
      </c>
      <c r="I616">
        <f>IF(E616="Car/Van",IF(H616&lt;=10000,0.45,0.25),IF(E616="Motorcycle",0.24,IF(E616="Bicycle",0.20,0)))</f>
        <v/>
      </c>
      <c r="J616" s="4">
        <f>IF(E616="Car/Van",IF(H616&lt;=10000,F616*0.45,IF(H616-F616&gt;=10000,F616*0.25,(10000-(H616-F616))*0.45 + (F616-(10000-(H616-F616)))*0.25))),IF(E616="Motorcycle",F616*0.24,IF(E616="Bicycle",F616*0.20,0)))</f>
        <v/>
      </c>
      <c r="K616" s="4" t="n"/>
      <c r="L616" s="4">
        <f>MAX(0,J616-K616)</f>
        <v/>
      </c>
    </row>
    <row r="617">
      <c r="A617" s="2" t="n"/>
      <c r="F617" s="3" t="n"/>
      <c r="G617" t="n">
        <v>616</v>
      </c>
      <c r="H617">
        <f>SUMIFS(F:F,E:E,"Car/Van",A:A,"&gt;="&amp;Summary!$C$4,A:A,"&lt;="&amp;Summary!$C$5,G:G,"&lt;="&amp;G617)</f>
        <v/>
      </c>
      <c r="I617">
        <f>IF(E617="Car/Van",IF(H617&lt;=10000,0.45,0.25),IF(E617="Motorcycle",0.24,IF(E617="Bicycle",0.20,0)))</f>
        <v/>
      </c>
      <c r="J617" s="4">
        <f>IF(E617="Car/Van",IF(H617&lt;=10000,F617*0.45,IF(H617-F617&gt;=10000,F617*0.25,(10000-(H617-F617))*0.45 + (F617-(10000-(H617-F617)))*0.25))),IF(E617="Motorcycle",F617*0.24,IF(E617="Bicycle",F617*0.20,0)))</f>
        <v/>
      </c>
      <c r="K617" s="4" t="n"/>
      <c r="L617" s="4">
        <f>MAX(0,J617-K617)</f>
        <v/>
      </c>
    </row>
    <row r="618">
      <c r="A618" s="2" t="n"/>
      <c r="F618" s="3" t="n"/>
      <c r="G618" t="n">
        <v>617</v>
      </c>
      <c r="H618">
        <f>SUMIFS(F:F,E:E,"Car/Van",A:A,"&gt;="&amp;Summary!$C$4,A:A,"&lt;="&amp;Summary!$C$5,G:G,"&lt;="&amp;G618)</f>
        <v/>
      </c>
      <c r="I618">
        <f>IF(E618="Car/Van",IF(H618&lt;=10000,0.45,0.25),IF(E618="Motorcycle",0.24,IF(E618="Bicycle",0.20,0)))</f>
        <v/>
      </c>
      <c r="J618" s="4">
        <f>IF(E618="Car/Van",IF(H618&lt;=10000,F618*0.45,IF(H618-F618&gt;=10000,F618*0.25,(10000-(H618-F618))*0.45 + (F618-(10000-(H618-F618)))*0.25))),IF(E618="Motorcycle",F618*0.24,IF(E618="Bicycle",F618*0.20,0)))</f>
        <v/>
      </c>
      <c r="K618" s="4" t="n"/>
      <c r="L618" s="4">
        <f>MAX(0,J618-K618)</f>
        <v/>
      </c>
    </row>
    <row r="619">
      <c r="A619" s="2" t="n"/>
      <c r="F619" s="3" t="n"/>
      <c r="G619" t="n">
        <v>618</v>
      </c>
      <c r="H619">
        <f>SUMIFS(F:F,E:E,"Car/Van",A:A,"&gt;="&amp;Summary!$C$4,A:A,"&lt;="&amp;Summary!$C$5,G:G,"&lt;="&amp;G619)</f>
        <v/>
      </c>
      <c r="I619">
        <f>IF(E619="Car/Van",IF(H619&lt;=10000,0.45,0.25),IF(E619="Motorcycle",0.24,IF(E619="Bicycle",0.20,0)))</f>
        <v/>
      </c>
      <c r="J619" s="4">
        <f>IF(E619="Car/Van",IF(H619&lt;=10000,F619*0.45,IF(H619-F619&gt;=10000,F619*0.25,(10000-(H619-F619))*0.45 + (F619-(10000-(H619-F619)))*0.25))),IF(E619="Motorcycle",F619*0.24,IF(E619="Bicycle",F619*0.20,0)))</f>
        <v/>
      </c>
      <c r="K619" s="4" t="n"/>
      <c r="L619" s="4">
        <f>MAX(0,J619-K619)</f>
        <v/>
      </c>
    </row>
    <row r="620">
      <c r="A620" s="2" t="n"/>
      <c r="F620" s="3" t="n"/>
      <c r="G620" t="n">
        <v>619</v>
      </c>
      <c r="H620">
        <f>SUMIFS(F:F,E:E,"Car/Van",A:A,"&gt;="&amp;Summary!$C$4,A:A,"&lt;="&amp;Summary!$C$5,G:G,"&lt;="&amp;G620)</f>
        <v/>
      </c>
      <c r="I620">
        <f>IF(E620="Car/Van",IF(H620&lt;=10000,0.45,0.25),IF(E620="Motorcycle",0.24,IF(E620="Bicycle",0.20,0)))</f>
        <v/>
      </c>
      <c r="J620" s="4">
        <f>IF(E620="Car/Van",IF(H620&lt;=10000,F620*0.45,IF(H620-F620&gt;=10000,F620*0.25,(10000-(H620-F620))*0.45 + (F620-(10000-(H620-F620)))*0.25))),IF(E620="Motorcycle",F620*0.24,IF(E620="Bicycle",F620*0.20,0)))</f>
        <v/>
      </c>
      <c r="K620" s="4" t="n"/>
      <c r="L620" s="4">
        <f>MAX(0,J620-K620)</f>
        <v/>
      </c>
    </row>
    <row r="621">
      <c r="A621" s="2" t="n"/>
      <c r="F621" s="3" t="n"/>
      <c r="G621" t="n">
        <v>620</v>
      </c>
      <c r="H621">
        <f>SUMIFS(F:F,E:E,"Car/Van",A:A,"&gt;="&amp;Summary!$C$4,A:A,"&lt;="&amp;Summary!$C$5,G:G,"&lt;="&amp;G621)</f>
        <v/>
      </c>
      <c r="I621">
        <f>IF(E621="Car/Van",IF(H621&lt;=10000,0.45,0.25),IF(E621="Motorcycle",0.24,IF(E621="Bicycle",0.20,0)))</f>
        <v/>
      </c>
      <c r="J621" s="4">
        <f>IF(E621="Car/Van",IF(H621&lt;=10000,F621*0.45,IF(H621-F621&gt;=10000,F621*0.25,(10000-(H621-F621))*0.45 + (F621-(10000-(H621-F621)))*0.25))),IF(E621="Motorcycle",F621*0.24,IF(E621="Bicycle",F621*0.20,0)))</f>
        <v/>
      </c>
      <c r="K621" s="4" t="n"/>
      <c r="L621" s="4">
        <f>MAX(0,J621-K621)</f>
        <v/>
      </c>
    </row>
    <row r="622">
      <c r="A622" s="2" t="n"/>
      <c r="F622" s="3" t="n"/>
      <c r="G622" t="n">
        <v>621</v>
      </c>
      <c r="H622">
        <f>SUMIFS(F:F,E:E,"Car/Van",A:A,"&gt;="&amp;Summary!$C$4,A:A,"&lt;="&amp;Summary!$C$5,G:G,"&lt;="&amp;G622)</f>
        <v/>
      </c>
      <c r="I622">
        <f>IF(E622="Car/Van",IF(H622&lt;=10000,0.45,0.25),IF(E622="Motorcycle",0.24,IF(E622="Bicycle",0.20,0)))</f>
        <v/>
      </c>
      <c r="J622" s="4">
        <f>IF(E622="Car/Van",IF(H622&lt;=10000,F622*0.45,IF(H622-F622&gt;=10000,F622*0.25,(10000-(H622-F622))*0.45 + (F622-(10000-(H622-F622)))*0.25))),IF(E622="Motorcycle",F622*0.24,IF(E622="Bicycle",F622*0.20,0)))</f>
        <v/>
      </c>
      <c r="K622" s="4" t="n"/>
      <c r="L622" s="4">
        <f>MAX(0,J622-K622)</f>
        <v/>
      </c>
    </row>
    <row r="623">
      <c r="A623" s="2" t="n"/>
      <c r="F623" s="3" t="n"/>
      <c r="G623" t="n">
        <v>622</v>
      </c>
      <c r="H623">
        <f>SUMIFS(F:F,E:E,"Car/Van",A:A,"&gt;="&amp;Summary!$C$4,A:A,"&lt;="&amp;Summary!$C$5,G:G,"&lt;="&amp;G623)</f>
        <v/>
      </c>
      <c r="I623">
        <f>IF(E623="Car/Van",IF(H623&lt;=10000,0.45,0.25),IF(E623="Motorcycle",0.24,IF(E623="Bicycle",0.20,0)))</f>
        <v/>
      </c>
      <c r="J623" s="4">
        <f>IF(E623="Car/Van",IF(H623&lt;=10000,F623*0.45,IF(H623-F623&gt;=10000,F623*0.25,(10000-(H623-F623))*0.45 + (F623-(10000-(H623-F623)))*0.25))),IF(E623="Motorcycle",F623*0.24,IF(E623="Bicycle",F623*0.20,0)))</f>
        <v/>
      </c>
      <c r="K623" s="4" t="n"/>
      <c r="L623" s="4">
        <f>MAX(0,J623-K623)</f>
        <v/>
      </c>
    </row>
    <row r="624">
      <c r="A624" s="2" t="n"/>
      <c r="F624" s="3" t="n"/>
      <c r="G624" t="n">
        <v>623</v>
      </c>
      <c r="H624">
        <f>SUMIFS(F:F,E:E,"Car/Van",A:A,"&gt;="&amp;Summary!$C$4,A:A,"&lt;="&amp;Summary!$C$5,G:G,"&lt;="&amp;G624)</f>
        <v/>
      </c>
      <c r="I624">
        <f>IF(E624="Car/Van",IF(H624&lt;=10000,0.45,0.25),IF(E624="Motorcycle",0.24,IF(E624="Bicycle",0.20,0)))</f>
        <v/>
      </c>
      <c r="J624" s="4">
        <f>IF(E624="Car/Van",IF(H624&lt;=10000,F624*0.45,IF(H624-F624&gt;=10000,F624*0.25,(10000-(H624-F624))*0.45 + (F624-(10000-(H624-F624)))*0.25))),IF(E624="Motorcycle",F624*0.24,IF(E624="Bicycle",F624*0.20,0)))</f>
        <v/>
      </c>
      <c r="K624" s="4" t="n"/>
      <c r="L624" s="4">
        <f>MAX(0,J624-K624)</f>
        <v/>
      </c>
    </row>
    <row r="625">
      <c r="A625" s="2" t="n"/>
      <c r="F625" s="3" t="n"/>
      <c r="G625" t="n">
        <v>624</v>
      </c>
      <c r="H625">
        <f>SUMIFS(F:F,E:E,"Car/Van",A:A,"&gt;="&amp;Summary!$C$4,A:A,"&lt;="&amp;Summary!$C$5,G:G,"&lt;="&amp;G625)</f>
        <v/>
      </c>
      <c r="I625">
        <f>IF(E625="Car/Van",IF(H625&lt;=10000,0.45,0.25),IF(E625="Motorcycle",0.24,IF(E625="Bicycle",0.20,0)))</f>
        <v/>
      </c>
      <c r="J625" s="4">
        <f>IF(E625="Car/Van",IF(H625&lt;=10000,F625*0.45,IF(H625-F625&gt;=10000,F625*0.25,(10000-(H625-F625))*0.45 + (F625-(10000-(H625-F625)))*0.25))),IF(E625="Motorcycle",F625*0.24,IF(E625="Bicycle",F625*0.20,0)))</f>
        <v/>
      </c>
      <c r="K625" s="4" t="n"/>
      <c r="L625" s="4">
        <f>MAX(0,J625-K625)</f>
        <v/>
      </c>
    </row>
    <row r="626">
      <c r="A626" s="2" t="n"/>
      <c r="F626" s="3" t="n"/>
      <c r="G626" t="n">
        <v>625</v>
      </c>
      <c r="H626">
        <f>SUMIFS(F:F,E:E,"Car/Van",A:A,"&gt;="&amp;Summary!$C$4,A:A,"&lt;="&amp;Summary!$C$5,G:G,"&lt;="&amp;G626)</f>
        <v/>
      </c>
      <c r="I626">
        <f>IF(E626="Car/Van",IF(H626&lt;=10000,0.45,0.25),IF(E626="Motorcycle",0.24,IF(E626="Bicycle",0.20,0)))</f>
        <v/>
      </c>
      <c r="J626" s="4">
        <f>IF(E626="Car/Van",IF(H626&lt;=10000,F626*0.45,IF(H626-F626&gt;=10000,F626*0.25,(10000-(H626-F626))*0.45 + (F626-(10000-(H626-F626)))*0.25))),IF(E626="Motorcycle",F626*0.24,IF(E626="Bicycle",F626*0.20,0)))</f>
        <v/>
      </c>
      <c r="K626" s="4" t="n"/>
      <c r="L626" s="4">
        <f>MAX(0,J626-K626)</f>
        <v/>
      </c>
    </row>
    <row r="627">
      <c r="A627" s="2" t="n"/>
      <c r="F627" s="3" t="n"/>
      <c r="G627" t="n">
        <v>626</v>
      </c>
      <c r="H627">
        <f>SUMIFS(F:F,E:E,"Car/Van",A:A,"&gt;="&amp;Summary!$C$4,A:A,"&lt;="&amp;Summary!$C$5,G:G,"&lt;="&amp;G627)</f>
        <v/>
      </c>
      <c r="I627">
        <f>IF(E627="Car/Van",IF(H627&lt;=10000,0.45,0.25),IF(E627="Motorcycle",0.24,IF(E627="Bicycle",0.20,0)))</f>
        <v/>
      </c>
      <c r="J627" s="4">
        <f>IF(E627="Car/Van",IF(H627&lt;=10000,F627*0.45,IF(H627-F627&gt;=10000,F627*0.25,(10000-(H627-F627))*0.45 + (F627-(10000-(H627-F627)))*0.25))),IF(E627="Motorcycle",F627*0.24,IF(E627="Bicycle",F627*0.20,0)))</f>
        <v/>
      </c>
      <c r="K627" s="4" t="n"/>
      <c r="L627" s="4">
        <f>MAX(0,J627-K627)</f>
        <v/>
      </c>
    </row>
    <row r="628">
      <c r="A628" s="2" t="n"/>
      <c r="F628" s="3" t="n"/>
      <c r="G628" t="n">
        <v>627</v>
      </c>
      <c r="H628">
        <f>SUMIFS(F:F,E:E,"Car/Van",A:A,"&gt;="&amp;Summary!$C$4,A:A,"&lt;="&amp;Summary!$C$5,G:G,"&lt;="&amp;G628)</f>
        <v/>
      </c>
      <c r="I628">
        <f>IF(E628="Car/Van",IF(H628&lt;=10000,0.45,0.25),IF(E628="Motorcycle",0.24,IF(E628="Bicycle",0.20,0)))</f>
        <v/>
      </c>
      <c r="J628" s="4">
        <f>IF(E628="Car/Van",IF(H628&lt;=10000,F628*0.45,IF(H628-F628&gt;=10000,F628*0.25,(10000-(H628-F628))*0.45 + (F628-(10000-(H628-F628)))*0.25))),IF(E628="Motorcycle",F628*0.24,IF(E628="Bicycle",F628*0.20,0)))</f>
        <v/>
      </c>
      <c r="K628" s="4" t="n"/>
      <c r="L628" s="4">
        <f>MAX(0,J628-K628)</f>
        <v/>
      </c>
    </row>
    <row r="629">
      <c r="A629" s="2" t="n"/>
      <c r="F629" s="3" t="n"/>
      <c r="G629" t="n">
        <v>628</v>
      </c>
      <c r="H629">
        <f>SUMIFS(F:F,E:E,"Car/Van",A:A,"&gt;="&amp;Summary!$C$4,A:A,"&lt;="&amp;Summary!$C$5,G:G,"&lt;="&amp;G629)</f>
        <v/>
      </c>
      <c r="I629">
        <f>IF(E629="Car/Van",IF(H629&lt;=10000,0.45,0.25),IF(E629="Motorcycle",0.24,IF(E629="Bicycle",0.20,0)))</f>
        <v/>
      </c>
      <c r="J629" s="4">
        <f>IF(E629="Car/Van",IF(H629&lt;=10000,F629*0.45,IF(H629-F629&gt;=10000,F629*0.25,(10000-(H629-F629))*0.45 + (F629-(10000-(H629-F629)))*0.25))),IF(E629="Motorcycle",F629*0.24,IF(E629="Bicycle",F629*0.20,0)))</f>
        <v/>
      </c>
      <c r="K629" s="4" t="n"/>
      <c r="L629" s="4">
        <f>MAX(0,J629-K629)</f>
        <v/>
      </c>
    </row>
    <row r="630">
      <c r="A630" s="2" t="n"/>
      <c r="F630" s="3" t="n"/>
      <c r="G630" t="n">
        <v>629</v>
      </c>
      <c r="H630">
        <f>SUMIFS(F:F,E:E,"Car/Van",A:A,"&gt;="&amp;Summary!$C$4,A:A,"&lt;="&amp;Summary!$C$5,G:G,"&lt;="&amp;G630)</f>
        <v/>
      </c>
      <c r="I630">
        <f>IF(E630="Car/Van",IF(H630&lt;=10000,0.45,0.25),IF(E630="Motorcycle",0.24,IF(E630="Bicycle",0.20,0)))</f>
        <v/>
      </c>
      <c r="J630" s="4">
        <f>IF(E630="Car/Van",IF(H630&lt;=10000,F630*0.45,IF(H630-F630&gt;=10000,F630*0.25,(10000-(H630-F630))*0.45 + (F630-(10000-(H630-F630)))*0.25))),IF(E630="Motorcycle",F630*0.24,IF(E630="Bicycle",F630*0.20,0)))</f>
        <v/>
      </c>
      <c r="K630" s="4" t="n"/>
      <c r="L630" s="4">
        <f>MAX(0,J630-K630)</f>
        <v/>
      </c>
    </row>
    <row r="631">
      <c r="A631" s="2" t="n"/>
      <c r="F631" s="3" t="n"/>
      <c r="G631" t="n">
        <v>630</v>
      </c>
      <c r="H631">
        <f>SUMIFS(F:F,E:E,"Car/Van",A:A,"&gt;="&amp;Summary!$C$4,A:A,"&lt;="&amp;Summary!$C$5,G:G,"&lt;="&amp;G631)</f>
        <v/>
      </c>
      <c r="I631">
        <f>IF(E631="Car/Van",IF(H631&lt;=10000,0.45,0.25),IF(E631="Motorcycle",0.24,IF(E631="Bicycle",0.20,0)))</f>
        <v/>
      </c>
      <c r="J631" s="4">
        <f>IF(E631="Car/Van",IF(H631&lt;=10000,F631*0.45,IF(H631-F631&gt;=10000,F631*0.25,(10000-(H631-F631))*0.45 + (F631-(10000-(H631-F631)))*0.25))),IF(E631="Motorcycle",F631*0.24,IF(E631="Bicycle",F631*0.20,0)))</f>
        <v/>
      </c>
      <c r="K631" s="4" t="n"/>
      <c r="L631" s="4">
        <f>MAX(0,J631-K631)</f>
        <v/>
      </c>
    </row>
    <row r="632">
      <c r="A632" s="2" t="n"/>
      <c r="F632" s="3" t="n"/>
      <c r="G632" t="n">
        <v>631</v>
      </c>
      <c r="H632">
        <f>SUMIFS(F:F,E:E,"Car/Van",A:A,"&gt;="&amp;Summary!$C$4,A:A,"&lt;="&amp;Summary!$C$5,G:G,"&lt;="&amp;G632)</f>
        <v/>
      </c>
      <c r="I632">
        <f>IF(E632="Car/Van",IF(H632&lt;=10000,0.45,0.25),IF(E632="Motorcycle",0.24,IF(E632="Bicycle",0.20,0)))</f>
        <v/>
      </c>
      <c r="J632" s="4">
        <f>IF(E632="Car/Van",IF(H632&lt;=10000,F632*0.45,IF(H632-F632&gt;=10000,F632*0.25,(10000-(H632-F632))*0.45 + (F632-(10000-(H632-F632)))*0.25))),IF(E632="Motorcycle",F632*0.24,IF(E632="Bicycle",F632*0.20,0)))</f>
        <v/>
      </c>
      <c r="K632" s="4" t="n"/>
      <c r="L632" s="4">
        <f>MAX(0,J632-K632)</f>
        <v/>
      </c>
    </row>
    <row r="633">
      <c r="A633" s="2" t="n"/>
      <c r="F633" s="3" t="n"/>
      <c r="G633" t="n">
        <v>632</v>
      </c>
      <c r="H633">
        <f>SUMIFS(F:F,E:E,"Car/Van",A:A,"&gt;="&amp;Summary!$C$4,A:A,"&lt;="&amp;Summary!$C$5,G:G,"&lt;="&amp;G633)</f>
        <v/>
      </c>
      <c r="I633">
        <f>IF(E633="Car/Van",IF(H633&lt;=10000,0.45,0.25),IF(E633="Motorcycle",0.24,IF(E633="Bicycle",0.20,0)))</f>
        <v/>
      </c>
      <c r="J633" s="4">
        <f>IF(E633="Car/Van",IF(H633&lt;=10000,F633*0.45,IF(H633-F633&gt;=10000,F633*0.25,(10000-(H633-F633))*0.45 + (F633-(10000-(H633-F633)))*0.25))),IF(E633="Motorcycle",F633*0.24,IF(E633="Bicycle",F633*0.20,0)))</f>
        <v/>
      </c>
      <c r="K633" s="4" t="n"/>
      <c r="L633" s="4">
        <f>MAX(0,J633-K633)</f>
        <v/>
      </c>
    </row>
    <row r="634">
      <c r="A634" s="2" t="n"/>
      <c r="F634" s="3" t="n"/>
      <c r="G634" t="n">
        <v>633</v>
      </c>
      <c r="H634">
        <f>SUMIFS(F:F,E:E,"Car/Van",A:A,"&gt;="&amp;Summary!$C$4,A:A,"&lt;="&amp;Summary!$C$5,G:G,"&lt;="&amp;G634)</f>
        <v/>
      </c>
      <c r="I634">
        <f>IF(E634="Car/Van",IF(H634&lt;=10000,0.45,0.25),IF(E634="Motorcycle",0.24,IF(E634="Bicycle",0.20,0)))</f>
        <v/>
      </c>
      <c r="J634" s="4">
        <f>IF(E634="Car/Van",IF(H634&lt;=10000,F634*0.45,IF(H634-F634&gt;=10000,F634*0.25,(10000-(H634-F634))*0.45 + (F634-(10000-(H634-F634)))*0.25))),IF(E634="Motorcycle",F634*0.24,IF(E634="Bicycle",F634*0.20,0)))</f>
        <v/>
      </c>
      <c r="K634" s="4" t="n"/>
      <c r="L634" s="4">
        <f>MAX(0,J634-K634)</f>
        <v/>
      </c>
    </row>
    <row r="635">
      <c r="A635" s="2" t="n"/>
      <c r="F635" s="3" t="n"/>
      <c r="G635" t="n">
        <v>634</v>
      </c>
      <c r="H635">
        <f>SUMIFS(F:F,E:E,"Car/Van",A:A,"&gt;="&amp;Summary!$C$4,A:A,"&lt;="&amp;Summary!$C$5,G:G,"&lt;="&amp;G635)</f>
        <v/>
      </c>
      <c r="I635">
        <f>IF(E635="Car/Van",IF(H635&lt;=10000,0.45,0.25),IF(E635="Motorcycle",0.24,IF(E635="Bicycle",0.20,0)))</f>
        <v/>
      </c>
      <c r="J635" s="4">
        <f>IF(E635="Car/Van",IF(H635&lt;=10000,F635*0.45,IF(H635-F635&gt;=10000,F635*0.25,(10000-(H635-F635))*0.45 + (F635-(10000-(H635-F635)))*0.25))),IF(E635="Motorcycle",F635*0.24,IF(E635="Bicycle",F635*0.20,0)))</f>
        <v/>
      </c>
      <c r="K635" s="4" t="n"/>
      <c r="L635" s="4">
        <f>MAX(0,J635-K635)</f>
        <v/>
      </c>
    </row>
    <row r="636">
      <c r="A636" s="2" t="n"/>
      <c r="F636" s="3" t="n"/>
      <c r="G636" t="n">
        <v>635</v>
      </c>
      <c r="H636">
        <f>SUMIFS(F:F,E:E,"Car/Van",A:A,"&gt;="&amp;Summary!$C$4,A:A,"&lt;="&amp;Summary!$C$5,G:G,"&lt;="&amp;G636)</f>
        <v/>
      </c>
      <c r="I636">
        <f>IF(E636="Car/Van",IF(H636&lt;=10000,0.45,0.25),IF(E636="Motorcycle",0.24,IF(E636="Bicycle",0.20,0)))</f>
        <v/>
      </c>
      <c r="J636" s="4">
        <f>IF(E636="Car/Van",IF(H636&lt;=10000,F636*0.45,IF(H636-F636&gt;=10000,F636*0.25,(10000-(H636-F636))*0.45 + (F636-(10000-(H636-F636)))*0.25))),IF(E636="Motorcycle",F636*0.24,IF(E636="Bicycle",F636*0.20,0)))</f>
        <v/>
      </c>
      <c r="K636" s="4" t="n"/>
      <c r="L636" s="4">
        <f>MAX(0,J636-K636)</f>
        <v/>
      </c>
    </row>
    <row r="637">
      <c r="A637" s="2" t="n"/>
      <c r="F637" s="3" t="n"/>
      <c r="G637" t="n">
        <v>636</v>
      </c>
      <c r="H637">
        <f>SUMIFS(F:F,E:E,"Car/Van",A:A,"&gt;="&amp;Summary!$C$4,A:A,"&lt;="&amp;Summary!$C$5,G:G,"&lt;="&amp;G637)</f>
        <v/>
      </c>
      <c r="I637">
        <f>IF(E637="Car/Van",IF(H637&lt;=10000,0.45,0.25),IF(E637="Motorcycle",0.24,IF(E637="Bicycle",0.20,0)))</f>
        <v/>
      </c>
      <c r="J637" s="4">
        <f>IF(E637="Car/Van",IF(H637&lt;=10000,F637*0.45,IF(H637-F637&gt;=10000,F637*0.25,(10000-(H637-F637))*0.45 + (F637-(10000-(H637-F637)))*0.25))),IF(E637="Motorcycle",F637*0.24,IF(E637="Bicycle",F637*0.20,0)))</f>
        <v/>
      </c>
      <c r="K637" s="4" t="n"/>
      <c r="L637" s="4">
        <f>MAX(0,J637-K637)</f>
        <v/>
      </c>
    </row>
    <row r="638">
      <c r="A638" s="2" t="n"/>
      <c r="F638" s="3" t="n"/>
      <c r="G638" t="n">
        <v>637</v>
      </c>
      <c r="H638">
        <f>SUMIFS(F:F,E:E,"Car/Van",A:A,"&gt;="&amp;Summary!$C$4,A:A,"&lt;="&amp;Summary!$C$5,G:G,"&lt;="&amp;G638)</f>
        <v/>
      </c>
      <c r="I638">
        <f>IF(E638="Car/Van",IF(H638&lt;=10000,0.45,0.25),IF(E638="Motorcycle",0.24,IF(E638="Bicycle",0.20,0)))</f>
        <v/>
      </c>
      <c r="J638" s="4">
        <f>IF(E638="Car/Van",IF(H638&lt;=10000,F638*0.45,IF(H638-F638&gt;=10000,F638*0.25,(10000-(H638-F638))*0.45 + (F638-(10000-(H638-F638)))*0.25))),IF(E638="Motorcycle",F638*0.24,IF(E638="Bicycle",F638*0.20,0)))</f>
        <v/>
      </c>
      <c r="K638" s="4" t="n"/>
      <c r="L638" s="4">
        <f>MAX(0,J638-K638)</f>
        <v/>
      </c>
    </row>
    <row r="639">
      <c r="A639" s="2" t="n"/>
      <c r="F639" s="3" t="n"/>
      <c r="G639" t="n">
        <v>638</v>
      </c>
      <c r="H639">
        <f>SUMIFS(F:F,E:E,"Car/Van",A:A,"&gt;="&amp;Summary!$C$4,A:A,"&lt;="&amp;Summary!$C$5,G:G,"&lt;="&amp;G639)</f>
        <v/>
      </c>
      <c r="I639">
        <f>IF(E639="Car/Van",IF(H639&lt;=10000,0.45,0.25),IF(E639="Motorcycle",0.24,IF(E639="Bicycle",0.20,0)))</f>
        <v/>
      </c>
      <c r="J639" s="4">
        <f>IF(E639="Car/Van",IF(H639&lt;=10000,F639*0.45,IF(H639-F639&gt;=10000,F639*0.25,(10000-(H639-F639))*0.45 + (F639-(10000-(H639-F639)))*0.25))),IF(E639="Motorcycle",F639*0.24,IF(E639="Bicycle",F639*0.20,0)))</f>
        <v/>
      </c>
      <c r="K639" s="4" t="n"/>
      <c r="L639" s="4">
        <f>MAX(0,J639-K639)</f>
        <v/>
      </c>
    </row>
    <row r="640">
      <c r="A640" s="2" t="n"/>
      <c r="F640" s="3" t="n"/>
      <c r="G640" t="n">
        <v>639</v>
      </c>
      <c r="H640">
        <f>SUMIFS(F:F,E:E,"Car/Van",A:A,"&gt;="&amp;Summary!$C$4,A:A,"&lt;="&amp;Summary!$C$5,G:G,"&lt;="&amp;G640)</f>
        <v/>
      </c>
      <c r="I640">
        <f>IF(E640="Car/Van",IF(H640&lt;=10000,0.45,0.25),IF(E640="Motorcycle",0.24,IF(E640="Bicycle",0.20,0)))</f>
        <v/>
      </c>
      <c r="J640" s="4">
        <f>IF(E640="Car/Van",IF(H640&lt;=10000,F640*0.45,IF(H640-F640&gt;=10000,F640*0.25,(10000-(H640-F640))*0.45 + (F640-(10000-(H640-F640)))*0.25))),IF(E640="Motorcycle",F640*0.24,IF(E640="Bicycle",F640*0.20,0)))</f>
        <v/>
      </c>
      <c r="K640" s="4" t="n"/>
      <c r="L640" s="4">
        <f>MAX(0,J640-K640)</f>
        <v/>
      </c>
    </row>
    <row r="641">
      <c r="A641" s="2" t="n"/>
      <c r="F641" s="3" t="n"/>
      <c r="G641" t="n">
        <v>640</v>
      </c>
      <c r="H641">
        <f>SUMIFS(F:F,E:E,"Car/Van",A:A,"&gt;="&amp;Summary!$C$4,A:A,"&lt;="&amp;Summary!$C$5,G:G,"&lt;="&amp;G641)</f>
        <v/>
      </c>
      <c r="I641">
        <f>IF(E641="Car/Van",IF(H641&lt;=10000,0.45,0.25),IF(E641="Motorcycle",0.24,IF(E641="Bicycle",0.20,0)))</f>
        <v/>
      </c>
      <c r="J641" s="4">
        <f>IF(E641="Car/Van",IF(H641&lt;=10000,F641*0.45,IF(H641-F641&gt;=10000,F641*0.25,(10000-(H641-F641))*0.45 + (F641-(10000-(H641-F641)))*0.25))),IF(E641="Motorcycle",F641*0.24,IF(E641="Bicycle",F641*0.20,0)))</f>
        <v/>
      </c>
      <c r="K641" s="4" t="n"/>
      <c r="L641" s="4">
        <f>MAX(0,J641-K641)</f>
        <v/>
      </c>
    </row>
    <row r="642">
      <c r="A642" s="2" t="n"/>
      <c r="F642" s="3" t="n"/>
      <c r="G642" t="n">
        <v>641</v>
      </c>
      <c r="H642">
        <f>SUMIFS(F:F,E:E,"Car/Van",A:A,"&gt;="&amp;Summary!$C$4,A:A,"&lt;="&amp;Summary!$C$5,G:G,"&lt;="&amp;G642)</f>
        <v/>
      </c>
      <c r="I642">
        <f>IF(E642="Car/Van",IF(H642&lt;=10000,0.45,0.25),IF(E642="Motorcycle",0.24,IF(E642="Bicycle",0.20,0)))</f>
        <v/>
      </c>
      <c r="J642" s="4">
        <f>IF(E642="Car/Van",IF(H642&lt;=10000,F642*0.45,IF(H642-F642&gt;=10000,F642*0.25,(10000-(H642-F642))*0.45 + (F642-(10000-(H642-F642)))*0.25))),IF(E642="Motorcycle",F642*0.24,IF(E642="Bicycle",F642*0.20,0)))</f>
        <v/>
      </c>
      <c r="K642" s="4" t="n"/>
      <c r="L642" s="4">
        <f>MAX(0,J642-K642)</f>
        <v/>
      </c>
    </row>
    <row r="643">
      <c r="A643" s="2" t="n"/>
      <c r="F643" s="3" t="n"/>
      <c r="G643" t="n">
        <v>642</v>
      </c>
      <c r="H643">
        <f>SUMIFS(F:F,E:E,"Car/Van",A:A,"&gt;="&amp;Summary!$C$4,A:A,"&lt;="&amp;Summary!$C$5,G:G,"&lt;="&amp;G643)</f>
        <v/>
      </c>
      <c r="I643">
        <f>IF(E643="Car/Van",IF(H643&lt;=10000,0.45,0.25),IF(E643="Motorcycle",0.24,IF(E643="Bicycle",0.20,0)))</f>
        <v/>
      </c>
      <c r="J643" s="4">
        <f>IF(E643="Car/Van",IF(H643&lt;=10000,F643*0.45,IF(H643-F643&gt;=10000,F643*0.25,(10000-(H643-F643))*0.45 + (F643-(10000-(H643-F643)))*0.25))),IF(E643="Motorcycle",F643*0.24,IF(E643="Bicycle",F643*0.20,0)))</f>
        <v/>
      </c>
      <c r="K643" s="4" t="n"/>
      <c r="L643" s="4">
        <f>MAX(0,J643-K643)</f>
        <v/>
      </c>
    </row>
    <row r="644">
      <c r="A644" s="2" t="n"/>
      <c r="F644" s="3" t="n"/>
      <c r="G644" t="n">
        <v>643</v>
      </c>
      <c r="H644">
        <f>SUMIFS(F:F,E:E,"Car/Van",A:A,"&gt;="&amp;Summary!$C$4,A:A,"&lt;="&amp;Summary!$C$5,G:G,"&lt;="&amp;G644)</f>
        <v/>
      </c>
      <c r="I644">
        <f>IF(E644="Car/Van",IF(H644&lt;=10000,0.45,0.25),IF(E644="Motorcycle",0.24,IF(E644="Bicycle",0.20,0)))</f>
        <v/>
      </c>
      <c r="J644" s="4">
        <f>IF(E644="Car/Van",IF(H644&lt;=10000,F644*0.45,IF(H644-F644&gt;=10000,F644*0.25,(10000-(H644-F644))*0.45 + (F644-(10000-(H644-F644)))*0.25))),IF(E644="Motorcycle",F644*0.24,IF(E644="Bicycle",F644*0.20,0)))</f>
        <v/>
      </c>
      <c r="K644" s="4" t="n"/>
      <c r="L644" s="4">
        <f>MAX(0,J644-K644)</f>
        <v/>
      </c>
    </row>
    <row r="645">
      <c r="A645" s="2" t="n"/>
      <c r="F645" s="3" t="n"/>
      <c r="G645" t="n">
        <v>644</v>
      </c>
      <c r="H645">
        <f>SUMIFS(F:F,E:E,"Car/Van",A:A,"&gt;="&amp;Summary!$C$4,A:A,"&lt;="&amp;Summary!$C$5,G:G,"&lt;="&amp;G645)</f>
        <v/>
      </c>
      <c r="I645">
        <f>IF(E645="Car/Van",IF(H645&lt;=10000,0.45,0.25),IF(E645="Motorcycle",0.24,IF(E645="Bicycle",0.20,0)))</f>
        <v/>
      </c>
      <c r="J645" s="4">
        <f>IF(E645="Car/Van",IF(H645&lt;=10000,F645*0.45,IF(H645-F645&gt;=10000,F645*0.25,(10000-(H645-F645))*0.45 + (F645-(10000-(H645-F645)))*0.25))),IF(E645="Motorcycle",F645*0.24,IF(E645="Bicycle",F645*0.20,0)))</f>
        <v/>
      </c>
      <c r="K645" s="4" t="n"/>
      <c r="L645" s="4">
        <f>MAX(0,J645-K645)</f>
        <v/>
      </c>
    </row>
    <row r="646">
      <c r="A646" s="2" t="n"/>
      <c r="F646" s="3" t="n"/>
      <c r="G646" t="n">
        <v>645</v>
      </c>
      <c r="H646">
        <f>SUMIFS(F:F,E:E,"Car/Van",A:A,"&gt;="&amp;Summary!$C$4,A:A,"&lt;="&amp;Summary!$C$5,G:G,"&lt;="&amp;G646)</f>
        <v/>
      </c>
      <c r="I646">
        <f>IF(E646="Car/Van",IF(H646&lt;=10000,0.45,0.25),IF(E646="Motorcycle",0.24,IF(E646="Bicycle",0.20,0)))</f>
        <v/>
      </c>
      <c r="J646" s="4">
        <f>IF(E646="Car/Van",IF(H646&lt;=10000,F646*0.45,IF(H646-F646&gt;=10000,F646*0.25,(10000-(H646-F646))*0.45 + (F646-(10000-(H646-F646)))*0.25))),IF(E646="Motorcycle",F646*0.24,IF(E646="Bicycle",F646*0.20,0)))</f>
        <v/>
      </c>
      <c r="K646" s="4" t="n"/>
      <c r="L646" s="4">
        <f>MAX(0,J646-K646)</f>
        <v/>
      </c>
    </row>
    <row r="647">
      <c r="A647" s="2" t="n"/>
      <c r="F647" s="3" t="n"/>
      <c r="G647" t="n">
        <v>646</v>
      </c>
      <c r="H647">
        <f>SUMIFS(F:F,E:E,"Car/Van",A:A,"&gt;="&amp;Summary!$C$4,A:A,"&lt;="&amp;Summary!$C$5,G:G,"&lt;="&amp;G647)</f>
        <v/>
      </c>
      <c r="I647">
        <f>IF(E647="Car/Van",IF(H647&lt;=10000,0.45,0.25),IF(E647="Motorcycle",0.24,IF(E647="Bicycle",0.20,0)))</f>
        <v/>
      </c>
      <c r="J647" s="4">
        <f>IF(E647="Car/Van",IF(H647&lt;=10000,F647*0.45,IF(H647-F647&gt;=10000,F647*0.25,(10000-(H647-F647))*0.45 + (F647-(10000-(H647-F647)))*0.25))),IF(E647="Motorcycle",F647*0.24,IF(E647="Bicycle",F647*0.20,0)))</f>
        <v/>
      </c>
      <c r="K647" s="4" t="n"/>
      <c r="L647" s="4">
        <f>MAX(0,J647-K647)</f>
        <v/>
      </c>
    </row>
    <row r="648">
      <c r="A648" s="2" t="n"/>
      <c r="F648" s="3" t="n"/>
      <c r="G648" t="n">
        <v>647</v>
      </c>
      <c r="H648">
        <f>SUMIFS(F:F,E:E,"Car/Van",A:A,"&gt;="&amp;Summary!$C$4,A:A,"&lt;="&amp;Summary!$C$5,G:G,"&lt;="&amp;G648)</f>
        <v/>
      </c>
      <c r="I648">
        <f>IF(E648="Car/Van",IF(H648&lt;=10000,0.45,0.25),IF(E648="Motorcycle",0.24,IF(E648="Bicycle",0.20,0)))</f>
        <v/>
      </c>
      <c r="J648" s="4">
        <f>IF(E648="Car/Van",IF(H648&lt;=10000,F648*0.45,IF(H648-F648&gt;=10000,F648*0.25,(10000-(H648-F648))*0.45 + (F648-(10000-(H648-F648)))*0.25))),IF(E648="Motorcycle",F648*0.24,IF(E648="Bicycle",F648*0.20,0)))</f>
        <v/>
      </c>
      <c r="K648" s="4" t="n"/>
      <c r="L648" s="4">
        <f>MAX(0,J648-K648)</f>
        <v/>
      </c>
    </row>
    <row r="649">
      <c r="A649" s="2" t="n"/>
      <c r="F649" s="3" t="n"/>
      <c r="G649" t="n">
        <v>648</v>
      </c>
      <c r="H649">
        <f>SUMIFS(F:F,E:E,"Car/Van",A:A,"&gt;="&amp;Summary!$C$4,A:A,"&lt;="&amp;Summary!$C$5,G:G,"&lt;="&amp;G649)</f>
        <v/>
      </c>
      <c r="I649">
        <f>IF(E649="Car/Van",IF(H649&lt;=10000,0.45,0.25),IF(E649="Motorcycle",0.24,IF(E649="Bicycle",0.20,0)))</f>
        <v/>
      </c>
      <c r="J649" s="4">
        <f>IF(E649="Car/Van",IF(H649&lt;=10000,F649*0.45,IF(H649-F649&gt;=10000,F649*0.25,(10000-(H649-F649))*0.45 + (F649-(10000-(H649-F649)))*0.25))),IF(E649="Motorcycle",F649*0.24,IF(E649="Bicycle",F649*0.20,0)))</f>
        <v/>
      </c>
      <c r="K649" s="4" t="n"/>
      <c r="L649" s="4">
        <f>MAX(0,J649-K649)</f>
        <v/>
      </c>
    </row>
    <row r="650">
      <c r="A650" s="2" t="n"/>
      <c r="F650" s="3" t="n"/>
      <c r="G650" t="n">
        <v>649</v>
      </c>
      <c r="H650">
        <f>SUMIFS(F:F,E:E,"Car/Van",A:A,"&gt;="&amp;Summary!$C$4,A:A,"&lt;="&amp;Summary!$C$5,G:G,"&lt;="&amp;G650)</f>
        <v/>
      </c>
      <c r="I650">
        <f>IF(E650="Car/Van",IF(H650&lt;=10000,0.45,0.25),IF(E650="Motorcycle",0.24,IF(E650="Bicycle",0.20,0)))</f>
        <v/>
      </c>
      <c r="J650" s="4">
        <f>IF(E650="Car/Van",IF(H650&lt;=10000,F650*0.45,IF(H650-F650&gt;=10000,F650*0.25,(10000-(H650-F650))*0.45 + (F650-(10000-(H650-F650)))*0.25))),IF(E650="Motorcycle",F650*0.24,IF(E650="Bicycle",F650*0.20,0)))</f>
        <v/>
      </c>
      <c r="K650" s="4" t="n"/>
      <c r="L650" s="4">
        <f>MAX(0,J650-K650)</f>
        <v/>
      </c>
    </row>
    <row r="651">
      <c r="A651" s="2" t="n"/>
      <c r="F651" s="3" t="n"/>
      <c r="G651" t="n">
        <v>650</v>
      </c>
      <c r="H651">
        <f>SUMIFS(F:F,E:E,"Car/Van",A:A,"&gt;="&amp;Summary!$C$4,A:A,"&lt;="&amp;Summary!$C$5,G:G,"&lt;="&amp;G651)</f>
        <v/>
      </c>
      <c r="I651">
        <f>IF(E651="Car/Van",IF(H651&lt;=10000,0.45,0.25),IF(E651="Motorcycle",0.24,IF(E651="Bicycle",0.20,0)))</f>
        <v/>
      </c>
      <c r="J651" s="4">
        <f>IF(E651="Car/Van",IF(H651&lt;=10000,F651*0.45,IF(H651-F651&gt;=10000,F651*0.25,(10000-(H651-F651))*0.45 + (F651-(10000-(H651-F651)))*0.25))),IF(E651="Motorcycle",F651*0.24,IF(E651="Bicycle",F651*0.20,0)))</f>
        <v/>
      </c>
      <c r="K651" s="4" t="n"/>
      <c r="L651" s="4">
        <f>MAX(0,J651-K651)</f>
        <v/>
      </c>
    </row>
    <row r="652">
      <c r="A652" s="2" t="n"/>
      <c r="F652" s="3" t="n"/>
      <c r="G652" t="n">
        <v>651</v>
      </c>
      <c r="H652">
        <f>SUMIFS(F:F,E:E,"Car/Van",A:A,"&gt;="&amp;Summary!$C$4,A:A,"&lt;="&amp;Summary!$C$5,G:G,"&lt;="&amp;G652)</f>
        <v/>
      </c>
      <c r="I652">
        <f>IF(E652="Car/Van",IF(H652&lt;=10000,0.45,0.25),IF(E652="Motorcycle",0.24,IF(E652="Bicycle",0.20,0)))</f>
        <v/>
      </c>
      <c r="J652" s="4">
        <f>IF(E652="Car/Van",IF(H652&lt;=10000,F652*0.45,IF(H652-F652&gt;=10000,F652*0.25,(10000-(H652-F652))*0.45 + (F652-(10000-(H652-F652)))*0.25))),IF(E652="Motorcycle",F652*0.24,IF(E652="Bicycle",F652*0.20,0)))</f>
        <v/>
      </c>
      <c r="K652" s="4" t="n"/>
      <c r="L652" s="4">
        <f>MAX(0,J652-K652)</f>
        <v/>
      </c>
    </row>
    <row r="653">
      <c r="A653" s="2" t="n"/>
      <c r="F653" s="3" t="n"/>
      <c r="G653" t="n">
        <v>652</v>
      </c>
      <c r="H653">
        <f>SUMIFS(F:F,E:E,"Car/Van",A:A,"&gt;="&amp;Summary!$C$4,A:A,"&lt;="&amp;Summary!$C$5,G:G,"&lt;="&amp;G653)</f>
        <v/>
      </c>
      <c r="I653">
        <f>IF(E653="Car/Van",IF(H653&lt;=10000,0.45,0.25),IF(E653="Motorcycle",0.24,IF(E653="Bicycle",0.20,0)))</f>
        <v/>
      </c>
      <c r="J653" s="4">
        <f>IF(E653="Car/Van",IF(H653&lt;=10000,F653*0.45,IF(H653-F653&gt;=10000,F653*0.25,(10000-(H653-F653))*0.45 + (F653-(10000-(H653-F653)))*0.25))),IF(E653="Motorcycle",F653*0.24,IF(E653="Bicycle",F653*0.20,0)))</f>
        <v/>
      </c>
      <c r="K653" s="4" t="n"/>
      <c r="L653" s="4">
        <f>MAX(0,J653-K653)</f>
        <v/>
      </c>
    </row>
    <row r="654">
      <c r="A654" s="2" t="n"/>
      <c r="F654" s="3" t="n"/>
      <c r="G654" t="n">
        <v>653</v>
      </c>
      <c r="H654">
        <f>SUMIFS(F:F,E:E,"Car/Van",A:A,"&gt;="&amp;Summary!$C$4,A:A,"&lt;="&amp;Summary!$C$5,G:G,"&lt;="&amp;G654)</f>
        <v/>
      </c>
      <c r="I654">
        <f>IF(E654="Car/Van",IF(H654&lt;=10000,0.45,0.25),IF(E654="Motorcycle",0.24,IF(E654="Bicycle",0.20,0)))</f>
        <v/>
      </c>
      <c r="J654" s="4">
        <f>IF(E654="Car/Van",IF(H654&lt;=10000,F654*0.45,IF(H654-F654&gt;=10000,F654*0.25,(10000-(H654-F654))*0.45 + (F654-(10000-(H654-F654)))*0.25))),IF(E654="Motorcycle",F654*0.24,IF(E654="Bicycle",F654*0.20,0)))</f>
        <v/>
      </c>
      <c r="K654" s="4" t="n"/>
      <c r="L654" s="4">
        <f>MAX(0,J654-K654)</f>
        <v/>
      </c>
    </row>
    <row r="655">
      <c r="A655" s="2" t="n"/>
      <c r="F655" s="3" t="n"/>
      <c r="G655" t="n">
        <v>654</v>
      </c>
      <c r="H655">
        <f>SUMIFS(F:F,E:E,"Car/Van",A:A,"&gt;="&amp;Summary!$C$4,A:A,"&lt;="&amp;Summary!$C$5,G:G,"&lt;="&amp;G655)</f>
        <v/>
      </c>
      <c r="I655">
        <f>IF(E655="Car/Van",IF(H655&lt;=10000,0.45,0.25),IF(E655="Motorcycle",0.24,IF(E655="Bicycle",0.20,0)))</f>
        <v/>
      </c>
      <c r="J655" s="4">
        <f>IF(E655="Car/Van",IF(H655&lt;=10000,F655*0.45,IF(H655-F655&gt;=10000,F655*0.25,(10000-(H655-F655))*0.45 + (F655-(10000-(H655-F655)))*0.25))),IF(E655="Motorcycle",F655*0.24,IF(E655="Bicycle",F655*0.20,0)))</f>
        <v/>
      </c>
      <c r="K655" s="4" t="n"/>
      <c r="L655" s="4">
        <f>MAX(0,J655-K655)</f>
        <v/>
      </c>
    </row>
    <row r="656">
      <c r="A656" s="2" t="n"/>
      <c r="F656" s="3" t="n"/>
      <c r="G656" t="n">
        <v>655</v>
      </c>
      <c r="H656">
        <f>SUMIFS(F:F,E:E,"Car/Van",A:A,"&gt;="&amp;Summary!$C$4,A:A,"&lt;="&amp;Summary!$C$5,G:G,"&lt;="&amp;G656)</f>
        <v/>
      </c>
      <c r="I656">
        <f>IF(E656="Car/Van",IF(H656&lt;=10000,0.45,0.25),IF(E656="Motorcycle",0.24,IF(E656="Bicycle",0.20,0)))</f>
        <v/>
      </c>
      <c r="J656" s="4">
        <f>IF(E656="Car/Van",IF(H656&lt;=10000,F656*0.45,IF(H656-F656&gt;=10000,F656*0.25,(10000-(H656-F656))*0.45 + (F656-(10000-(H656-F656)))*0.25))),IF(E656="Motorcycle",F656*0.24,IF(E656="Bicycle",F656*0.20,0)))</f>
        <v/>
      </c>
      <c r="K656" s="4" t="n"/>
      <c r="L656" s="4">
        <f>MAX(0,J656-K656)</f>
        <v/>
      </c>
    </row>
    <row r="657">
      <c r="A657" s="2" t="n"/>
      <c r="F657" s="3" t="n"/>
      <c r="G657" t="n">
        <v>656</v>
      </c>
      <c r="H657">
        <f>SUMIFS(F:F,E:E,"Car/Van",A:A,"&gt;="&amp;Summary!$C$4,A:A,"&lt;="&amp;Summary!$C$5,G:G,"&lt;="&amp;G657)</f>
        <v/>
      </c>
      <c r="I657">
        <f>IF(E657="Car/Van",IF(H657&lt;=10000,0.45,0.25),IF(E657="Motorcycle",0.24,IF(E657="Bicycle",0.20,0)))</f>
        <v/>
      </c>
      <c r="J657" s="4">
        <f>IF(E657="Car/Van",IF(H657&lt;=10000,F657*0.45,IF(H657-F657&gt;=10000,F657*0.25,(10000-(H657-F657))*0.45 + (F657-(10000-(H657-F657)))*0.25))),IF(E657="Motorcycle",F657*0.24,IF(E657="Bicycle",F657*0.20,0)))</f>
        <v/>
      </c>
      <c r="K657" s="4" t="n"/>
      <c r="L657" s="4">
        <f>MAX(0,J657-K657)</f>
        <v/>
      </c>
    </row>
    <row r="658">
      <c r="A658" s="2" t="n"/>
      <c r="F658" s="3" t="n"/>
      <c r="G658" t="n">
        <v>657</v>
      </c>
      <c r="H658">
        <f>SUMIFS(F:F,E:E,"Car/Van",A:A,"&gt;="&amp;Summary!$C$4,A:A,"&lt;="&amp;Summary!$C$5,G:G,"&lt;="&amp;G658)</f>
        <v/>
      </c>
      <c r="I658">
        <f>IF(E658="Car/Van",IF(H658&lt;=10000,0.45,0.25),IF(E658="Motorcycle",0.24,IF(E658="Bicycle",0.20,0)))</f>
        <v/>
      </c>
      <c r="J658" s="4">
        <f>IF(E658="Car/Van",IF(H658&lt;=10000,F658*0.45,IF(H658-F658&gt;=10000,F658*0.25,(10000-(H658-F658))*0.45 + (F658-(10000-(H658-F658)))*0.25))),IF(E658="Motorcycle",F658*0.24,IF(E658="Bicycle",F658*0.20,0)))</f>
        <v/>
      </c>
      <c r="K658" s="4" t="n"/>
      <c r="L658" s="4">
        <f>MAX(0,J658-K658)</f>
        <v/>
      </c>
    </row>
    <row r="659">
      <c r="A659" s="2" t="n"/>
      <c r="F659" s="3" t="n"/>
      <c r="G659" t="n">
        <v>658</v>
      </c>
      <c r="H659">
        <f>SUMIFS(F:F,E:E,"Car/Van",A:A,"&gt;="&amp;Summary!$C$4,A:A,"&lt;="&amp;Summary!$C$5,G:G,"&lt;="&amp;G659)</f>
        <v/>
      </c>
      <c r="I659">
        <f>IF(E659="Car/Van",IF(H659&lt;=10000,0.45,0.25),IF(E659="Motorcycle",0.24,IF(E659="Bicycle",0.20,0)))</f>
        <v/>
      </c>
      <c r="J659" s="4">
        <f>IF(E659="Car/Van",IF(H659&lt;=10000,F659*0.45,IF(H659-F659&gt;=10000,F659*0.25,(10000-(H659-F659))*0.45 + (F659-(10000-(H659-F659)))*0.25))),IF(E659="Motorcycle",F659*0.24,IF(E659="Bicycle",F659*0.20,0)))</f>
        <v/>
      </c>
      <c r="K659" s="4" t="n"/>
      <c r="L659" s="4">
        <f>MAX(0,J659-K659)</f>
        <v/>
      </c>
    </row>
    <row r="660">
      <c r="A660" s="2" t="n"/>
      <c r="F660" s="3" t="n"/>
      <c r="G660" t="n">
        <v>659</v>
      </c>
      <c r="H660">
        <f>SUMIFS(F:F,E:E,"Car/Van",A:A,"&gt;="&amp;Summary!$C$4,A:A,"&lt;="&amp;Summary!$C$5,G:G,"&lt;="&amp;G660)</f>
        <v/>
      </c>
      <c r="I660">
        <f>IF(E660="Car/Van",IF(H660&lt;=10000,0.45,0.25),IF(E660="Motorcycle",0.24,IF(E660="Bicycle",0.20,0)))</f>
        <v/>
      </c>
      <c r="J660" s="4">
        <f>IF(E660="Car/Van",IF(H660&lt;=10000,F660*0.45,IF(H660-F660&gt;=10000,F660*0.25,(10000-(H660-F660))*0.45 + (F660-(10000-(H660-F660)))*0.25))),IF(E660="Motorcycle",F660*0.24,IF(E660="Bicycle",F660*0.20,0)))</f>
        <v/>
      </c>
      <c r="K660" s="4" t="n"/>
      <c r="L660" s="4">
        <f>MAX(0,J660-K660)</f>
        <v/>
      </c>
    </row>
    <row r="661">
      <c r="A661" s="2" t="n"/>
      <c r="F661" s="3" t="n"/>
      <c r="G661" t="n">
        <v>660</v>
      </c>
      <c r="H661">
        <f>SUMIFS(F:F,E:E,"Car/Van",A:A,"&gt;="&amp;Summary!$C$4,A:A,"&lt;="&amp;Summary!$C$5,G:G,"&lt;="&amp;G661)</f>
        <v/>
      </c>
      <c r="I661">
        <f>IF(E661="Car/Van",IF(H661&lt;=10000,0.45,0.25),IF(E661="Motorcycle",0.24,IF(E661="Bicycle",0.20,0)))</f>
        <v/>
      </c>
      <c r="J661" s="4">
        <f>IF(E661="Car/Van",IF(H661&lt;=10000,F661*0.45,IF(H661-F661&gt;=10000,F661*0.25,(10000-(H661-F661))*0.45 + (F661-(10000-(H661-F661)))*0.25))),IF(E661="Motorcycle",F661*0.24,IF(E661="Bicycle",F661*0.20,0)))</f>
        <v/>
      </c>
      <c r="K661" s="4" t="n"/>
      <c r="L661" s="4">
        <f>MAX(0,J661-K661)</f>
        <v/>
      </c>
    </row>
    <row r="662">
      <c r="A662" s="2" t="n"/>
      <c r="F662" s="3" t="n"/>
      <c r="G662" t="n">
        <v>661</v>
      </c>
      <c r="H662">
        <f>SUMIFS(F:F,E:E,"Car/Van",A:A,"&gt;="&amp;Summary!$C$4,A:A,"&lt;="&amp;Summary!$C$5,G:G,"&lt;="&amp;G662)</f>
        <v/>
      </c>
      <c r="I662">
        <f>IF(E662="Car/Van",IF(H662&lt;=10000,0.45,0.25),IF(E662="Motorcycle",0.24,IF(E662="Bicycle",0.20,0)))</f>
        <v/>
      </c>
      <c r="J662" s="4">
        <f>IF(E662="Car/Van",IF(H662&lt;=10000,F662*0.45,IF(H662-F662&gt;=10000,F662*0.25,(10000-(H662-F662))*0.45 + (F662-(10000-(H662-F662)))*0.25))),IF(E662="Motorcycle",F662*0.24,IF(E662="Bicycle",F662*0.20,0)))</f>
        <v/>
      </c>
      <c r="K662" s="4" t="n"/>
      <c r="L662" s="4">
        <f>MAX(0,J662-K662)</f>
        <v/>
      </c>
    </row>
    <row r="663">
      <c r="A663" s="2" t="n"/>
      <c r="F663" s="3" t="n"/>
      <c r="G663" t="n">
        <v>662</v>
      </c>
      <c r="H663">
        <f>SUMIFS(F:F,E:E,"Car/Van",A:A,"&gt;="&amp;Summary!$C$4,A:A,"&lt;="&amp;Summary!$C$5,G:G,"&lt;="&amp;G663)</f>
        <v/>
      </c>
      <c r="I663">
        <f>IF(E663="Car/Van",IF(H663&lt;=10000,0.45,0.25),IF(E663="Motorcycle",0.24,IF(E663="Bicycle",0.20,0)))</f>
        <v/>
      </c>
      <c r="J663" s="4">
        <f>IF(E663="Car/Van",IF(H663&lt;=10000,F663*0.45,IF(H663-F663&gt;=10000,F663*0.25,(10000-(H663-F663))*0.45 + (F663-(10000-(H663-F663)))*0.25))),IF(E663="Motorcycle",F663*0.24,IF(E663="Bicycle",F663*0.20,0)))</f>
        <v/>
      </c>
      <c r="K663" s="4" t="n"/>
      <c r="L663" s="4">
        <f>MAX(0,J663-K663)</f>
        <v/>
      </c>
    </row>
    <row r="664">
      <c r="A664" s="2" t="n"/>
      <c r="F664" s="3" t="n"/>
      <c r="G664" t="n">
        <v>663</v>
      </c>
      <c r="H664">
        <f>SUMIFS(F:F,E:E,"Car/Van",A:A,"&gt;="&amp;Summary!$C$4,A:A,"&lt;="&amp;Summary!$C$5,G:G,"&lt;="&amp;G664)</f>
        <v/>
      </c>
      <c r="I664">
        <f>IF(E664="Car/Van",IF(H664&lt;=10000,0.45,0.25),IF(E664="Motorcycle",0.24,IF(E664="Bicycle",0.20,0)))</f>
        <v/>
      </c>
      <c r="J664" s="4">
        <f>IF(E664="Car/Van",IF(H664&lt;=10000,F664*0.45,IF(H664-F664&gt;=10000,F664*0.25,(10000-(H664-F664))*0.45 + (F664-(10000-(H664-F664)))*0.25))),IF(E664="Motorcycle",F664*0.24,IF(E664="Bicycle",F664*0.20,0)))</f>
        <v/>
      </c>
      <c r="K664" s="4" t="n"/>
      <c r="L664" s="4">
        <f>MAX(0,J664-K664)</f>
        <v/>
      </c>
    </row>
    <row r="665">
      <c r="A665" s="2" t="n"/>
      <c r="F665" s="3" t="n"/>
      <c r="G665" t="n">
        <v>664</v>
      </c>
      <c r="H665">
        <f>SUMIFS(F:F,E:E,"Car/Van",A:A,"&gt;="&amp;Summary!$C$4,A:A,"&lt;="&amp;Summary!$C$5,G:G,"&lt;="&amp;G665)</f>
        <v/>
      </c>
      <c r="I665">
        <f>IF(E665="Car/Van",IF(H665&lt;=10000,0.45,0.25),IF(E665="Motorcycle",0.24,IF(E665="Bicycle",0.20,0)))</f>
        <v/>
      </c>
      <c r="J665" s="4">
        <f>IF(E665="Car/Van",IF(H665&lt;=10000,F665*0.45,IF(H665-F665&gt;=10000,F665*0.25,(10000-(H665-F665))*0.45 + (F665-(10000-(H665-F665)))*0.25))),IF(E665="Motorcycle",F665*0.24,IF(E665="Bicycle",F665*0.20,0)))</f>
        <v/>
      </c>
      <c r="K665" s="4" t="n"/>
      <c r="L665" s="4">
        <f>MAX(0,J665-K665)</f>
        <v/>
      </c>
    </row>
    <row r="666">
      <c r="A666" s="2" t="n"/>
      <c r="F666" s="3" t="n"/>
      <c r="G666" t="n">
        <v>665</v>
      </c>
      <c r="H666">
        <f>SUMIFS(F:F,E:E,"Car/Van",A:A,"&gt;="&amp;Summary!$C$4,A:A,"&lt;="&amp;Summary!$C$5,G:G,"&lt;="&amp;G666)</f>
        <v/>
      </c>
      <c r="I666">
        <f>IF(E666="Car/Van",IF(H666&lt;=10000,0.45,0.25),IF(E666="Motorcycle",0.24,IF(E666="Bicycle",0.20,0)))</f>
        <v/>
      </c>
      <c r="J666" s="4">
        <f>IF(E666="Car/Van",IF(H666&lt;=10000,F666*0.45,IF(H666-F666&gt;=10000,F666*0.25,(10000-(H666-F666))*0.45 + (F666-(10000-(H666-F666)))*0.25))),IF(E666="Motorcycle",F666*0.24,IF(E666="Bicycle",F666*0.20,0)))</f>
        <v/>
      </c>
      <c r="K666" s="4" t="n"/>
      <c r="L666" s="4">
        <f>MAX(0,J666-K666)</f>
        <v/>
      </c>
    </row>
    <row r="667">
      <c r="A667" s="2" t="n"/>
      <c r="F667" s="3" t="n"/>
      <c r="G667" t="n">
        <v>666</v>
      </c>
      <c r="H667">
        <f>SUMIFS(F:F,E:E,"Car/Van",A:A,"&gt;="&amp;Summary!$C$4,A:A,"&lt;="&amp;Summary!$C$5,G:G,"&lt;="&amp;G667)</f>
        <v/>
      </c>
      <c r="I667">
        <f>IF(E667="Car/Van",IF(H667&lt;=10000,0.45,0.25),IF(E667="Motorcycle",0.24,IF(E667="Bicycle",0.20,0)))</f>
        <v/>
      </c>
      <c r="J667" s="4">
        <f>IF(E667="Car/Van",IF(H667&lt;=10000,F667*0.45,IF(H667-F667&gt;=10000,F667*0.25,(10000-(H667-F667))*0.45 + (F667-(10000-(H667-F667)))*0.25))),IF(E667="Motorcycle",F667*0.24,IF(E667="Bicycle",F667*0.20,0)))</f>
        <v/>
      </c>
      <c r="K667" s="4" t="n"/>
      <c r="L667" s="4">
        <f>MAX(0,J667-K667)</f>
        <v/>
      </c>
    </row>
    <row r="668">
      <c r="A668" s="2" t="n"/>
      <c r="F668" s="3" t="n"/>
      <c r="G668" t="n">
        <v>667</v>
      </c>
      <c r="H668">
        <f>SUMIFS(F:F,E:E,"Car/Van",A:A,"&gt;="&amp;Summary!$C$4,A:A,"&lt;="&amp;Summary!$C$5,G:G,"&lt;="&amp;G668)</f>
        <v/>
      </c>
      <c r="I668">
        <f>IF(E668="Car/Van",IF(H668&lt;=10000,0.45,0.25),IF(E668="Motorcycle",0.24,IF(E668="Bicycle",0.20,0)))</f>
        <v/>
      </c>
      <c r="J668" s="4">
        <f>IF(E668="Car/Van",IF(H668&lt;=10000,F668*0.45,IF(H668-F668&gt;=10000,F668*0.25,(10000-(H668-F668))*0.45 + (F668-(10000-(H668-F668)))*0.25))),IF(E668="Motorcycle",F668*0.24,IF(E668="Bicycle",F668*0.20,0)))</f>
        <v/>
      </c>
      <c r="K668" s="4" t="n"/>
      <c r="L668" s="4">
        <f>MAX(0,J668-K668)</f>
        <v/>
      </c>
    </row>
    <row r="669">
      <c r="A669" s="2" t="n"/>
      <c r="F669" s="3" t="n"/>
      <c r="G669" t="n">
        <v>668</v>
      </c>
      <c r="H669">
        <f>SUMIFS(F:F,E:E,"Car/Van",A:A,"&gt;="&amp;Summary!$C$4,A:A,"&lt;="&amp;Summary!$C$5,G:G,"&lt;="&amp;G669)</f>
        <v/>
      </c>
      <c r="I669">
        <f>IF(E669="Car/Van",IF(H669&lt;=10000,0.45,0.25),IF(E669="Motorcycle",0.24,IF(E669="Bicycle",0.20,0)))</f>
        <v/>
      </c>
      <c r="J669" s="4">
        <f>IF(E669="Car/Van",IF(H669&lt;=10000,F669*0.45,IF(H669-F669&gt;=10000,F669*0.25,(10000-(H669-F669))*0.45 + (F669-(10000-(H669-F669)))*0.25))),IF(E669="Motorcycle",F669*0.24,IF(E669="Bicycle",F669*0.20,0)))</f>
        <v/>
      </c>
      <c r="K669" s="4" t="n"/>
      <c r="L669" s="4">
        <f>MAX(0,J669-K669)</f>
        <v/>
      </c>
    </row>
    <row r="670">
      <c r="A670" s="2" t="n"/>
      <c r="F670" s="3" t="n"/>
      <c r="G670" t="n">
        <v>669</v>
      </c>
      <c r="H670">
        <f>SUMIFS(F:F,E:E,"Car/Van",A:A,"&gt;="&amp;Summary!$C$4,A:A,"&lt;="&amp;Summary!$C$5,G:G,"&lt;="&amp;G670)</f>
        <v/>
      </c>
      <c r="I670">
        <f>IF(E670="Car/Van",IF(H670&lt;=10000,0.45,0.25),IF(E670="Motorcycle",0.24,IF(E670="Bicycle",0.20,0)))</f>
        <v/>
      </c>
      <c r="J670" s="4">
        <f>IF(E670="Car/Van",IF(H670&lt;=10000,F670*0.45,IF(H670-F670&gt;=10000,F670*0.25,(10000-(H670-F670))*0.45 + (F670-(10000-(H670-F670)))*0.25))),IF(E670="Motorcycle",F670*0.24,IF(E670="Bicycle",F670*0.20,0)))</f>
        <v/>
      </c>
      <c r="K670" s="4" t="n"/>
      <c r="L670" s="4">
        <f>MAX(0,J670-K670)</f>
        <v/>
      </c>
    </row>
    <row r="671">
      <c r="A671" s="2" t="n"/>
      <c r="F671" s="3" t="n"/>
      <c r="G671" t="n">
        <v>670</v>
      </c>
      <c r="H671">
        <f>SUMIFS(F:F,E:E,"Car/Van",A:A,"&gt;="&amp;Summary!$C$4,A:A,"&lt;="&amp;Summary!$C$5,G:G,"&lt;="&amp;G671)</f>
        <v/>
      </c>
      <c r="I671">
        <f>IF(E671="Car/Van",IF(H671&lt;=10000,0.45,0.25),IF(E671="Motorcycle",0.24,IF(E671="Bicycle",0.20,0)))</f>
        <v/>
      </c>
      <c r="J671" s="4">
        <f>IF(E671="Car/Van",IF(H671&lt;=10000,F671*0.45,IF(H671-F671&gt;=10000,F671*0.25,(10000-(H671-F671))*0.45 + (F671-(10000-(H671-F671)))*0.25))),IF(E671="Motorcycle",F671*0.24,IF(E671="Bicycle",F671*0.20,0)))</f>
        <v/>
      </c>
      <c r="K671" s="4" t="n"/>
      <c r="L671" s="4">
        <f>MAX(0,J671-K671)</f>
        <v/>
      </c>
    </row>
    <row r="672">
      <c r="A672" s="2" t="n"/>
      <c r="F672" s="3" t="n"/>
      <c r="G672" t="n">
        <v>671</v>
      </c>
      <c r="H672">
        <f>SUMIFS(F:F,E:E,"Car/Van",A:A,"&gt;="&amp;Summary!$C$4,A:A,"&lt;="&amp;Summary!$C$5,G:G,"&lt;="&amp;G672)</f>
        <v/>
      </c>
      <c r="I672">
        <f>IF(E672="Car/Van",IF(H672&lt;=10000,0.45,0.25),IF(E672="Motorcycle",0.24,IF(E672="Bicycle",0.20,0)))</f>
        <v/>
      </c>
      <c r="J672" s="4">
        <f>IF(E672="Car/Van",IF(H672&lt;=10000,F672*0.45,IF(H672-F672&gt;=10000,F672*0.25,(10000-(H672-F672))*0.45 + (F672-(10000-(H672-F672)))*0.25))),IF(E672="Motorcycle",F672*0.24,IF(E672="Bicycle",F672*0.20,0)))</f>
        <v/>
      </c>
      <c r="K672" s="4" t="n"/>
      <c r="L672" s="4">
        <f>MAX(0,J672-K672)</f>
        <v/>
      </c>
    </row>
    <row r="673">
      <c r="A673" s="2" t="n"/>
      <c r="F673" s="3" t="n"/>
      <c r="G673" t="n">
        <v>672</v>
      </c>
      <c r="H673">
        <f>SUMIFS(F:F,E:E,"Car/Van",A:A,"&gt;="&amp;Summary!$C$4,A:A,"&lt;="&amp;Summary!$C$5,G:G,"&lt;="&amp;G673)</f>
        <v/>
      </c>
      <c r="I673">
        <f>IF(E673="Car/Van",IF(H673&lt;=10000,0.45,0.25),IF(E673="Motorcycle",0.24,IF(E673="Bicycle",0.20,0)))</f>
        <v/>
      </c>
      <c r="J673" s="4">
        <f>IF(E673="Car/Van",IF(H673&lt;=10000,F673*0.45,IF(H673-F673&gt;=10000,F673*0.25,(10000-(H673-F673))*0.45 + (F673-(10000-(H673-F673)))*0.25))),IF(E673="Motorcycle",F673*0.24,IF(E673="Bicycle",F673*0.20,0)))</f>
        <v/>
      </c>
      <c r="K673" s="4" t="n"/>
      <c r="L673" s="4">
        <f>MAX(0,J673-K673)</f>
        <v/>
      </c>
    </row>
    <row r="674">
      <c r="A674" s="2" t="n"/>
      <c r="F674" s="3" t="n"/>
      <c r="G674" t="n">
        <v>673</v>
      </c>
      <c r="H674">
        <f>SUMIFS(F:F,E:E,"Car/Van",A:A,"&gt;="&amp;Summary!$C$4,A:A,"&lt;="&amp;Summary!$C$5,G:G,"&lt;="&amp;G674)</f>
        <v/>
      </c>
      <c r="I674">
        <f>IF(E674="Car/Van",IF(H674&lt;=10000,0.45,0.25),IF(E674="Motorcycle",0.24,IF(E674="Bicycle",0.20,0)))</f>
        <v/>
      </c>
      <c r="J674" s="4">
        <f>IF(E674="Car/Van",IF(H674&lt;=10000,F674*0.45,IF(H674-F674&gt;=10000,F674*0.25,(10000-(H674-F674))*0.45 + (F674-(10000-(H674-F674)))*0.25))),IF(E674="Motorcycle",F674*0.24,IF(E674="Bicycle",F674*0.20,0)))</f>
        <v/>
      </c>
      <c r="K674" s="4" t="n"/>
      <c r="L674" s="4">
        <f>MAX(0,J674-K674)</f>
        <v/>
      </c>
    </row>
    <row r="675">
      <c r="A675" s="2" t="n"/>
      <c r="F675" s="3" t="n"/>
      <c r="G675" t="n">
        <v>674</v>
      </c>
      <c r="H675">
        <f>SUMIFS(F:F,E:E,"Car/Van",A:A,"&gt;="&amp;Summary!$C$4,A:A,"&lt;="&amp;Summary!$C$5,G:G,"&lt;="&amp;G675)</f>
        <v/>
      </c>
      <c r="I675">
        <f>IF(E675="Car/Van",IF(H675&lt;=10000,0.45,0.25),IF(E675="Motorcycle",0.24,IF(E675="Bicycle",0.20,0)))</f>
        <v/>
      </c>
      <c r="J675" s="4">
        <f>IF(E675="Car/Van",IF(H675&lt;=10000,F675*0.45,IF(H675-F675&gt;=10000,F675*0.25,(10000-(H675-F675))*0.45 + (F675-(10000-(H675-F675)))*0.25))),IF(E675="Motorcycle",F675*0.24,IF(E675="Bicycle",F675*0.20,0)))</f>
        <v/>
      </c>
      <c r="K675" s="4" t="n"/>
      <c r="L675" s="4">
        <f>MAX(0,J675-K675)</f>
        <v/>
      </c>
    </row>
    <row r="676">
      <c r="A676" s="2" t="n"/>
      <c r="F676" s="3" t="n"/>
      <c r="G676" t="n">
        <v>675</v>
      </c>
      <c r="H676">
        <f>SUMIFS(F:F,E:E,"Car/Van",A:A,"&gt;="&amp;Summary!$C$4,A:A,"&lt;="&amp;Summary!$C$5,G:G,"&lt;="&amp;G676)</f>
        <v/>
      </c>
      <c r="I676">
        <f>IF(E676="Car/Van",IF(H676&lt;=10000,0.45,0.25),IF(E676="Motorcycle",0.24,IF(E676="Bicycle",0.20,0)))</f>
        <v/>
      </c>
      <c r="J676" s="4">
        <f>IF(E676="Car/Van",IF(H676&lt;=10000,F676*0.45,IF(H676-F676&gt;=10000,F676*0.25,(10000-(H676-F676))*0.45 + (F676-(10000-(H676-F676)))*0.25))),IF(E676="Motorcycle",F676*0.24,IF(E676="Bicycle",F676*0.20,0)))</f>
        <v/>
      </c>
      <c r="K676" s="4" t="n"/>
      <c r="L676" s="4">
        <f>MAX(0,J676-K676)</f>
        <v/>
      </c>
    </row>
    <row r="677">
      <c r="A677" s="2" t="n"/>
      <c r="F677" s="3" t="n"/>
      <c r="G677" t="n">
        <v>676</v>
      </c>
      <c r="H677">
        <f>SUMIFS(F:F,E:E,"Car/Van",A:A,"&gt;="&amp;Summary!$C$4,A:A,"&lt;="&amp;Summary!$C$5,G:G,"&lt;="&amp;G677)</f>
        <v/>
      </c>
      <c r="I677">
        <f>IF(E677="Car/Van",IF(H677&lt;=10000,0.45,0.25),IF(E677="Motorcycle",0.24,IF(E677="Bicycle",0.20,0)))</f>
        <v/>
      </c>
      <c r="J677" s="4">
        <f>IF(E677="Car/Van",IF(H677&lt;=10000,F677*0.45,IF(H677-F677&gt;=10000,F677*0.25,(10000-(H677-F677))*0.45 + (F677-(10000-(H677-F677)))*0.25))),IF(E677="Motorcycle",F677*0.24,IF(E677="Bicycle",F677*0.20,0)))</f>
        <v/>
      </c>
      <c r="K677" s="4" t="n"/>
      <c r="L677" s="4">
        <f>MAX(0,J677-K677)</f>
        <v/>
      </c>
    </row>
    <row r="678">
      <c r="A678" s="2" t="n"/>
      <c r="F678" s="3" t="n"/>
      <c r="G678" t="n">
        <v>677</v>
      </c>
      <c r="H678">
        <f>SUMIFS(F:F,E:E,"Car/Van",A:A,"&gt;="&amp;Summary!$C$4,A:A,"&lt;="&amp;Summary!$C$5,G:G,"&lt;="&amp;G678)</f>
        <v/>
      </c>
      <c r="I678">
        <f>IF(E678="Car/Van",IF(H678&lt;=10000,0.45,0.25),IF(E678="Motorcycle",0.24,IF(E678="Bicycle",0.20,0)))</f>
        <v/>
      </c>
      <c r="J678" s="4">
        <f>IF(E678="Car/Van",IF(H678&lt;=10000,F678*0.45,IF(H678-F678&gt;=10000,F678*0.25,(10000-(H678-F678))*0.45 + (F678-(10000-(H678-F678)))*0.25))),IF(E678="Motorcycle",F678*0.24,IF(E678="Bicycle",F678*0.20,0)))</f>
        <v/>
      </c>
      <c r="K678" s="4" t="n"/>
      <c r="L678" s="4">
        <f>MAX(0,J678-K678)</f>
        <v/>
      </c>
    </row>
    <row r="679">
      <c r="A679" s="2" t="n"/>
      <c r="F679" s="3" t="n"/>
      <c r="G679" t="n">
        <v>678</v>
      </c>
      <c r="H679">
        <f>SUMIFS(F:F,E:E,"Car/Van",A:A,"&gt;="&amp;Summary!$C$4,A:A,"&lt;="&amp;Summary!$C$5,G:G,"&lt;="&amp;G679)</f>
        <v/>
      </c>
      <c r="I679">
        <f>IF(E679="Car/Van",IF(H679&lt;=10000,0.45,0.25),IF(E679="Motorcycle",0.24,IF(E679="Bicycle",0.20,0)))</f>
        <v/>
      </c>
      <c r="J679" s="4">
        <f>IF(E679="Car/Van",IF(H679&lt;=10000,F679*0.45,IF(H679-F679&gt;=10000,F679*0.25,(10000-(H679-F679))*0.45 + (F679-(10000-(H679-F679)))*0.25))),IF(E679="Motorcycle",F679*0.24,IF(E679="Bicycle",F679*0.20,0)))</f>
        <v/>
      </c>
      <c r="K679" s="4" t="n"/>
      <c r="L679" s="4">
        <f>MAX(0,J679-K679)</f>
        <v/>
      </c>
    </row>
    <row r="680">
      <c r="A680" s="2" t="n"/>
      <c r="F680" s="3" t="n"/>
      <c r="G680" t="n">
        <v>679</v>
      </c>
      <c r="H680">
        <f>SUMIFS(F:F,E:E,"Car/Van",A:A,"&gt;="&amp;Summary!$C$4,A:A,"&lt;="&amp;Summary!$C$5,G:G,"&lt;="&amp;G680)</f>
        <v/>
      </c>
      <c r="I680">
        <f>IF(E680="Car/Van",IF(H680&lt;=10000,0.45,0.25),IF(E680="Motorcycle",0.24,IF(E680="Bicycle",0.20,0)))</f>
        <v/>
      </c>
      <c r="J680" s="4">
        <f>IF(E680="Car/Van",IF(H680&lt;=10000,F680*0.45,IF(H680-F680&gt;=10000,F680*0.25,(10000-(H680-F680))*0.45 + (F680-(10000-(H680-F680)))*0.25))),IF(E680="Motorcycle",F680*0.24,IF(E680="Bicycle",F680*0.20,0)))</f>
        <v/>
      </c>
      <c r="K680" s="4" t="n"/>
      <c r="L680" s="4">
        <f>MAX(0,J680-K680)</f>
        <v/>
      </c>
    </row>
    <row r="681">
      <c r="A681" s="2" t="n"/>
      <c r="F681" s="3" t="n"/>
      <c r="G681" t="n">
        <v>680</v>
      </c>
      <c r="H681">
        <f>SUMIFS(F:F,E:E,"Car/Van",A:A,"&gt;="&amp;Summary!$C$4,A:A,"&lt;="&amp;Summary!$C$5,G:G,"&lt;="&amp;G681)</f>
        <v/>
      </c>
      <c r="I681">
        <f>IF(E681="Car/Van",IF(H681&lt;=10000,0.45,0.25),IF(E681="Motorcycle",0.24,IF(E681="Bicycle",0.20,0)))</f>
        <v/>
      </c>
      <c r="J681" s="4">
        <f>IF(E681="Car/Van",IF(H681&lt;=10000,F681*0.45,IF(H681-F681&gt;=10000,F681*0.25,(10000-(H681-F681))*0.45 + (F681-(10000-(H681-F681)))*0.25))),IF(E681="Motorcycle",F681*0.24,IF(E681="Bicycle",F681*0.20,0)))</f>
        <v/>
      </c>
      <c r="K681" s="4" t="n"/>
      <c r="L681" s="4">
        <f>MAX(0,J681-K681)</f>
        <v/>
      </c>
    </row>
    <row r="682">
      <c r="A682" s="2" t="n"/>
      <c r="F682" s="3" t="n"/>
      <c r="G682" t="n">
        <v>681</v>
      </c>
      <c r="H682">
        <f>SUMIFS(F:F,E:E,"Car/Van",A:A,"&gt;="&amp;Summary!$C$4,A:A,"&lt;="&amp;Summary!$C$5,G:G,"&lt;="&amp;G682)</f>
        <v/>
      </c>
      <c r="I682">
        <f>IF(E682="Car/Van",IF(H682&lt;=10000,0.45,0.25),IF(E682="Motorcycle",0.24,IF(E682="Bicycle",0.20,0)))</f>
        <v/>
      </c>
      <c r="J682" s="4">
        <f>IF(E682="Car/Van",IF(H682&lt;=10000,F682*0.45,IF(H682-F682&gt;=10000,F682*0.25,(10000-(H682-F682))*0.45 + (F682-(10000-(H682-F682)))*0.25))),IF(E682="Motorcycle",F682*0.24,IF(E682="Bicycle",F682*0.20,0)))</f>
        <v/>
      </c>
      <c r="K682" s="4" t="n"/>
      <c r="L682" s="4">
        <f>MAX(0,J682-K682)</f>
        <v/>
      </c>
    </row>
    <row r="683">
      <c r="A683" s="2" t="n"/>
      <c r="F683" s="3" t="n"/>
      <c r="G683" t="n">
        <v>682</v>
      </c>
      <c r="H683">
        <f>SUMIFS(F:F,E:E,"Car/Van",A:A,"&gt;="&amp;Summary!$C$4,A:A,"&lt;="&amp;Summary!$C$5,G:G,"&lt;="&amp;G683)</f>
        <v/>
      </c>
      <c r="I683">
        <f>IF(E683="Car/Van",IF(H683&lt;=10000,0.45,0.25),IF(E683="Motorcycle",0.24,IF(E683="Bicycle",0.20,0)))</f>
        <v/>
      </c>
      <c r="J683" s="4">
        <f>IF(E683="Car/Van",IF(H683&lt;=10000,F683*0.45,IF(H683-F683&gt;=10000,F683*0.25,(10000-(H683-F683))*0.45 + (F683-(10000-(H683-F683)))*0.25))),IF(E683="Motorcycle",F683*0.24,IF(E683="Bicycle",F683*0.20,0)))</f>
        <v/>
      </c>
      <c r="K683" s="4" t="n"/>
      <c r="L683" s="4">
        <f>MAX(0,J683-K683)</f>
        <v/>
      </c>
    </row>
    <row r="684">
      <c r="A684" s="2" t="n"/>
      <c r="F684" s="3" t="n"/>
      <c r="G684" t="n">
        <v>683</v>
      </c>
      <c r="H684">
        <f>SUMIFS(F:F,E:E,"Car/Van",A:A,"&gt;="&amp;Summary!$C$4,A:A,"&lt;="&amp;Summary!$C$5,G:G,"&lt;="&amp;G684)</f>
        <v/>
      </c>
      <c r="I684">
        <f>IF(E684="Car/Van",IF(H684&lt;=10000,0.45,0.25),IF(E684="Motorcycle",0.24,IF(E684="Bicycle",0.20,0)))</f>
        <v/>
      </c>
      <c r="J684" s="4">
        <f>IF(E684="Car/Van",IF(H684&lt;=10000,F684*0.45,IF(H684-F684&gt;=10000,F684*0.25,(10000-(H684-F684))*0.45 + (F684-(10000-(H684-F684)))*0.25))),IF(E684="Motorcycle",F684*0.24,IF(E684="Bicycle",F684*0.20,0)))</f>
        <v/>
      </c>
      <c r="K684" s="4" t="n"/>
      <c r="L684" s="4">
        <f>MAX(0,J684-K684)</f>
        <v/>
      </c>
    </row>
    <row r="685">
      <c r="A685" s="2" t="n"/>
      <c r="F685" s="3" t="n"/>
      <c r="G685" t="n">
        <v>684</v>
      </c>
      <c r="H685">
        <f>SUMIFS(F:F,E:E,"Car/Van",A:A,"&gt;="&amp;Summary!$C$4,A:A,"&lt;="&amp;Summary!$C$5,G:G,"&lt;="&amp;G685)</f>
        <v/>
      </c>
      <c r="I685">
        <f>IF(E685="Car/Van",IF(H685&lt;=10000,0.45,0.25),IF(E685="Motorcycle",0.24,IF(E685="Bicycle",0.20,0)))</f>
        <v/>
      </c>
      <c r="J685" s="4">
        <f>IF(E685="Car/Van",IF(H685&lt;=10000,F685*0.45,IF(H685-F685&gt;=10000,F685*0.25,(10000-(H685-F685))*0.45 + (F685-(10000-(H685-F685)))*0.25))),IF(E685="Motorcycle",F685*0.24,IF(E685="Bicycle",F685*0.20,0)))</f>
        <v/>
      </c>
      <c r="K685" s="4" t="n"/>
      <c r="L685" s="4">
        <f>MAX(0,J685-K685)</f>
        <v/>
      </c>
    </row>
    <row r="686">
      <c r="A686" s="2" t="n"/>
      <c r="F686" s="3" t="n"/>
      <c r="G686" t="n">
        <v>685</v>
      </c>
      <c r="H686">
        <f>SUMIFS(F:F,E:E,"Car/Van",A:A,"&gt;="&amp;Summary!$C$4,A:A,"&lt;="&amp;Summary!$C$5,G:G,"&lt;="&amp;G686)</f>
        <v/>
      </c>
      <c r="I686">
        <f>IF(E686="Car/Van",IF(H686&lt;=10000,0.45,0.25),IF(E686="Motorcycle",0.24,IF(E686="Bicycle",0.20,0)))</f>
        <v/>
      </c>
      <c r="J686" s="4">
        <f>IF(E686="Car/Van",IF(H686&lt;=10000,F686*0.45,IF(H686-F686&gt;=10000,F686*0.25,(10000-(H686-F686))*0.45 + (F686-(10000-(H686-F686)))*0.25))),IF(E686="Motorcycle",F686*0.24,IF(E686="Bicycle",F686*0.20,0)))</f>
        <v/>
      </c>
      <c r="K686" s="4" t="n"/>
      <c r="L686" s="4">
        <f>MAX(0,J686-K686)</f>
        <v/>
      </c>
    </row>
    <row r="687">
      <c r="A687" s="2" t="n"/>
      <c r="F687" s="3" t="n"/>
      <c r="G687" t="n">
        <v>686</v>
      </c>
      <c r="H687">
        <f>SUMIFS(F:F,E:E,"Car/Van",A:A,"&gt;="&amp;Summary!$C$4,A:A,"&lt;="&amp;Summary!$C$5,G:G,"&lt;="&amp;G687)</f>
        <v/>
      </c>
      <c r="I687">
        <f>IF(E687="Car/Van",IF(H687&lt;=10000,0.45,0.25),IF(E687="Motorcycle",0.24,IF(E687="Bicycle",0.20,0)))</f>
        <v/>
      </c>
      <c r="J687" s="4">
        <f>IF(E687="Car/Van",IF(H687&lt;=10000,F687*0.45,IF(H687-F687&gt;=10000,F687*0.25,(10000-(H687-F687))*0.45 + (F687-(10000-(H687-F687)))*0.25))),IF(E687="Motorcycle",F687*0.24,IF(E687="Bicycle",F687*0.20,0)))</f>
        <v/>
      </c>
      <c r="K687" s="4" t="n"/>
      <c r="L687" s="4">
        <f>MAX(0,J687-K687)</f>
        <v/>
      </c>
    </row>
    <row r="688">
      <c r="A688" s="2" t="n"/>
      <c r="F688" s="3" t="n"/>
      <c r="G688" t="n">
        <v>687</v>
      </c>
      <c r="H688">
        <f>SUMIFS(F:F,E:E,"Car/Van",A:A,"&gt;="&amp;Summary!$C$4,A:A,"&lt;="&amp;Summary!$C$5,G:G,"&lt;="&amp;G688)</f>
        <v/>
      </c>
      <c r="I688">
        <f>IF(E688="Car/Van",IF(H688&lt;=10000,0.45,0.25),IF(E688="Motorcycle",0.24,IF(E688="Bicycle",0.20,0)))</f>
        <v/>
      </c>
      <c r="J688" s="4">
        <f>IF(E688="Car/Van",IF(H688&lt;=10000,F688*0.45,IF(H688-F688&gt;=10000,F688*0.25,(10000-(H688-F688))*0.45 + (F688-(10000-(H688-F688)))*0.25))),IF(E688="Motorcycle",F688*0.24,IF(E688="Bicycle",F688*0.20,0)))</f>
        <v/>
      </c>
      <c r="K688" s="4" t="n"/>
      <c r="L688" s="4">
        <f>MAX(0,J688-K688)</f>
        <v/>
      </c>
    </row>
    <row r="689">
      <c r="A689" s="2" t="n"/>
      <c r="F689" s="3" t="n"/>
      <c r="G689" t="n">
        <v>688</v>
      </c>
      <c r="H689">
        <f>SUMIFS(F:F,E:E,"Car/Van",A:A,"&gt;="&amp;Summary!$C$4,A:A,"&lt;="&amp;Summary!$C$5,G:G,"&lt;="&amp;G689)</f>
        <v/>
      </c>
      <c r="I689">
        <f>IF(E689="Car/Van",IF(H689&lt;=10000,0.45,0.25),IF(E689="Motorcycle",0.24,IF(E689="Bicycle",0.20,0)))</f>
        <v/>
      </c>
      <c r="J689" s="4">
        <f>IF(E689="Car/Van",IF(H689&lt;=10000,F689*0.45,IF(H689-F689&gt;=10000,F689*0.25,(10000-(H689-F689))*0.45 + (F689-(10000-(H689-F689)))*0.25))),IF(E689="Motorcycle",F689*0.24,IF(E689="Bicycle",F689*0.20,0)))</f>
        <v/>
      </c>
      <c r="K689" s="4" t="n"/>
      <c r="L689" s="4">
        <f>MAX(0,J689-K689)</f>
        <v/>
      </c>
    </row>
    <row r="690">
      <c r="A690" s="2" t="n"/>
      <c r="F690" s="3" t="n"/>
      <c r="G690" t="n">
        <v>689</v>
      </c>
      <c r="H690">
        <f>SUMIFS(F:F,E:E,"Car/Van",A:A,"&gt;="&amp;Summary!$C$4,A:A,"&lt;="&amp;Summary!$C$5,G:G,"&lt;="&amp;G690)</f>
        <v/>
      </c>
      <c r="I690">
        <f>IF(E690="Car/Van",IF(H690&lt;=10000,0.45,0.25),IF(E690="Motorcycle",0.24,IF(E690="Bicycle",0.20,0)))</f>
        <v/>
      </c>
      <c r="J690" s="4">
        <f>IF(E690="Car/Van",IF(H690&lt;=10000,F690*0.45,IF(H690-F690&gt;=10000,F690*0.25,(10000-(H690-F690))*0.45 + (F690-(10000-(H690-F690)))*0.25))),IF(E690="Motorcycle",F690*0.24,IF(E690="Bicycle",F690*0.20,0)))</f>
        <v/>
      </c>
      <c r="K690" s="4" t="n"/>
      <c r="L690" s="4">
        <f>MAX(0,J690-K690)</f>
        <v/>
      </c>
    </row>
    <row r="691">
      <c r="A691" s="2" t="n"/>
      <c r="F691" s="3" t="n"/>
      <c r="G691" t="n">
        <v>690</v>
      </c>
      <c r="H691">
        <f>SUMIFS(F:F,E:E,"Car/Van",A:A,"&gt;="&amp;Summary!$C$4,A:A,"&lt;="&amp;Summary!$C$5,G:G,"&lt;="&amp;G691)</f>
        <v/>
      </c>
      <c r="I691">
        <f>IF(E691="Car/Van",IF(H691&lt;=10000,0.45,0.25),IF(E691="Motorcycle",0.24,IF(E691="Bicycle",0.20,0)))</f>
        <v/>
      </c>
      <c r="J691" s="4">
        <f>IF(E691="Car/Van",IF(H691&lt;=10000,F691*0.45,IF(H691-F691&gt;=10000,F691*0.25,(10000-(H691-F691))*0.45 + (F691-(10000-(H691-F691)))*0.25))),IF(E691="Motorcycle",F691*0.24,IF(E691="Bicycle",F691*0.20,0)))</f>
        <v/>
      </c>
      <c r="K691" s="4" t="n"/>
      <c r="L691" s="4">
        <f>MAX(0,J691-K691)</f>
        <v/>
      </c>
    </row>
    <row r="692">
      <c r="A692" s="2" t="n"/>
      <c r="F692" s="3" t="n"/>
      <c r="G692" t="n">
        <v>691</v>
      </c>
      <c r="H692">
        <f>SUMIFS(F:F,E:E,"Car/Van",A:A,"&gt;="&amp;Summary!$C$4,A:A,"&lt;="&amp;Summary!$C$5,G:G,"&lt;="&amp;G692)</f>
        <v/>
      </c>
      <c r="I692">
        <f>IF(E692="Car/Van",IF(H692&lt;=10000,0.45,0.25),IF(E692="Motorcycle",0.24,IF(E692="Bicycle",0.20,0)))</f>
        <v/>
      </c>
      <c r="J692" s="4">
        <f>IF(E692="Car/Van",IF(H692&lt;=10000,F692*0.45,IF(H692-F692&gt;=10000,F692*0.25,(10000-(H692-F692))*0.45 + (F692-(10000-(H692-F692)))*0.25))),IF(E692="Motorcycle",F692*0.24,IF(E692="Bicycle",F692*0.20,0)))</f>
        <v/>
      </c>
      <c r="K692" s="4" t="n"/>
      <c r="L692" s="4">
        <f>MAX(0,J692-K692)</f>
        <v/>
      </c>
    </row>
    <row r="693">
      <c r="A693" s="2" t="n"/>
      <c r="F693" s="3" t="n"/>
      <c r="G693" t="n">
        <v>692</v>
      </c>
      <c r="H693">
        <f>SUMIFS(F:F,E:E,"Car/Van",A:A,"&gt;="&amp;Summary!$C$4,A:A,"&lt;="&amp;Summary!$C$5,G:G,"&lt;="&amp;G693)</f>
        <v/>
      </c>
      <c r="I693">
        <f>IF(E693="Car/Van",IF(H693&lt;=10000,0.45,0.25),IF(E693="Motorcycle",0.24,IF(E693="Bicycle",0.20,0)))</f>
        <v/>
      </c>
      <c r="J693" s="4">
        <f>IF(E693="Car/Van",IF(H693&lt;=10000,F693*0.45,IF(H693-F693&gt;=10000,F693*0.25,(10000-(H693-F693))*0.45 + (F693-(10000-(H693-F693)))*0.25))),IF(E693="Motorcycle",F693*0.24,IF(E693="Bicycle",F693*0.20,0)))</f>
        <v/>
      </c>
      <c r="K693" s="4" t="n"/>
      <c r="L693" s="4">
        <f>MAX(0,J693-K693)</f>
        <v/>
      </c>
    </row>
    <row r="694">
      <c r="A694" s="2" t="n"/>
      <c r="F694" s="3" t="n"/>
      <c r="G694" t="n">
        <v>693</v>
      </c>
      <c r="H694">
        <f>SUMIFS(F:F,E:E,"Car/Van",A:A,"&gt;="&amp;Summary!$C$4,A:A,"&lt;="&amp;Summary!$C$5,G:G,"&lt;="&amp;G694)</f>
        <v/>
      </c>
      <c r="I694">
        <f>IF(E694="Car/Van",IF(H694&lt;=10000,0.45,0.25),IF(E694="Motorcycle",0.24,IF(E694="Bicycle",0.20,0)))</f>
        <v/>
      </c>
      <c r="J694" s="4">
        <f>IF(E694="Car/Van",IF(H694&lt;=10000,F694*0.45,IF(H694-F694&gt;=10000,F694*0.25,(10000-(H694-F694))*0.45 + (F694-(10000-(H694-F694)))*0.25))),IF(E694="Motorcycle",F694*0.24,IF(E694="Bicycle",F694*0.20,0)))</f>
        <v/>
      </c>
      <c r="K694" s="4" t="n"/>
      <c r="L694" s="4">
        <f>MAX(0,J694-K694)</f>
        <v/>
      </c>
    </row>
    <row r="695">
      <c r="A695" s="2" t="n"/>
      <c r="F695" s="3" t="n"/>
      <c r="G695" t="n">
        <v>694</v>
      </c>
      <c r="H695">
        <f>SUMIFS(F:F,E:E,"Car/Van",A:A,"&gt;="&amp;Summary!$C$4,A:A,"&lt;="&amp;Summary!$C$5,G:G,"&lt;="&amp;G695)</f>
        <v/>
      </c>
      <c r="I695">
        <f>IF(E695="Car/Van",IF(H695&lt;=10000,0.45,0.25),IF(E695="Motorcycle",0.24,IF(E695="Bicycle",0.20,0)))</f>
        <v/>
      </c>
      <c r="J695" s="4">
        <f>IF(E695="Car/Van",IF(H695&lt;=10000,F695*0.45,IF(H695-F695&gt;=10000,F695*0.25,(10000-(H695-F695))*0.45 + (F695-(10000-(H695-F695)))*0.25))),IF(E695="Motorcycle",F695*0.24,IF(E695="Bicycle",F695*0.20,0)))</f>
        <v/>
      </c>
      <c r="K695" s="4" t="n"/>
      <c r="L695" s="4">
        <f>MAX(0,J695-K695)</f>
        <v/>
      </c>
    </row>
    <row r="696">
      <c r="A696" s="2" t="n"/>
      <c r="F696" s="3" t="n"/>
      <c r="G696" t="n">
        <v>695</v>
      </c>
      <c r="H696">
        <f>SUMIFS(F:F,E:E,"Car/Van",A:A,"&gt;="&amp;Summary!$C$4,A:A,"&lt;="&amp;Summary!$C$5,G:G,"&lt;="&amp;G696)</f>
        <v/>
      </c>
      <c r="I696">
        <f>IF(E696="Car/Van",IF(H696&lt;=10000,0.45,0.25),IF(E696="Motorcycle",0.24,IF(E696="Bicycle",0.20,0)))</f>
        <v/>
      </c>
      <c r="J696" s="4">
        <f>IF(E696="Car/Van",IF(H696&lt;=10000,F696*0.45,IF(H696-F696&gt;=10000,F696*0.25,(10000-(H696-F696))*0.45 + (F696-(10000-(H696-F696)))*0.25))),IF(E696="Motorcycle",F696*0.24,IF(E696="Bicycle",F696*0.20,0)))</f>
        <v/>
      </c>
      <c r="K696" s="4" t="n"/>
      <c r="L696" s="4">
        <f>MAX(0,J696-K696)</f>
        <v/>
      </c>
    </row>
    <row r="697">
      <c r="A697" s="2" t="n"/>
      <c r="F697" s="3" t="n"/>
      <c r="G697" t="n">
        <v>696</v>
      </c>
      <c r="H697">
        <f>SUMIFS(F:F,E:E,"Car/Van",A:A,"&gt;="&amp;Summary!$C$4,A:A,"&lt;="&amp;Summary!$C$5,G:G,"&lt;="&amp;G697)</f>
        <v/>
      </c>
      <c r="I697">
        <f>IF(E697="Car/Van",IF(H697&lt;=10000,0.45,0.25),IF(E697="Motorcycle",0.24,IF(E697="Bicycle",0.20,0)))</f>
        <v/>
      </c>
      <c r="J697" s="4">
        <f>IF(E697="Car/Van",IF(H697&lt;=10000,F697*0.45,IF(H697-F697&gt;=10000,F697*0.25,(10000-(H697-F697))*0.45 + (F697-(10000-(H697-F697)))*0.25))),IF(E697="Motorcycle",F697*0.24,IF(E697="Bicycle",F697*0.20,0)))</f>
        <v/>
      </c>
      <c r="K697" s="4" t="n"/>
      <c r="L697" s="4">
        <f>MAX(0,J697-K697)</f>
        <v/>
      </c>
    </row>
    <row r="698">
      <c r="A698" s="2" t="n"/>
      <c r="F698" s="3" t="n"/>
      <c r="G698" t="n">
        <v>697</v>
      </c>
      <c r="H698">
        <f>SUMIFS(F:F,E:E,"Car/Van",A:A,"&gt;="&amp;Summary!$C$4,A:A,"&lt;="&amp;Summary!$C$5,G:G,"&lt;="&amp;G698)</f>
        <v/>
      </c>
      <c r="I698">
        <f>IF(E698="Car/Van",IF(H698&lt;=10000,0.45,0.25),IF(E698="Motorcycle",0.24,IF(E698="Bicycle",0.20,0)))</f>
        <v/>
      </c>
      <c r="J698" s="4">
        <f>IF(E698="Car/Van",IF(H698&lt;=10000,F698*0.45,IF(H698-F698&gt;=10000,F698*0.25,(10000-(H698-F698))*0.45 + (F698-(10000-(H698-F698)))*0.25))),IF(E698="Motorcycle",F698*0.24,IF(E698="Bicycle",F698*0.20,0)))</f>
        <v/>
      </c>
      <c r="K698" s="4" t="n"/>
      <c r="L698" s="4">
        <f>MAX(0,J698-K698)</f>
        <v/>
      </c>
    </row>
    <row r="699">
      <c r="A699" s="2" t="n"/>
      <c r="F699" s="3" t="n"/>
      <c r="G699" t="n">
        <v>698</v>
      </c>
      <c r="H699">
        <f>SUMIFS(F:F,E:E,"Car/Van",A:A,"&gt;="&amp;Summary!$C$4,A:A,"&lt;="&amp;Summary!$C$5,G:G,"&lt;="&amp;G699)</f>
        <v/>
      </c>
      <c r="I699">
        <f>IF(E699="Car/Van",IF(H699&lt;=10000,0.45,0.25),IF(E699="Motorcycle",0.24,IF(E699="Bicycle",0.20,0)))</f>
        <v/>
      </c>
      <c r="J699" s="4">
        <f>IF(E699="Car/Van",IF(H699&lt;=10000,F699*0.45,IF(H699-F699&gt;=10000,F699*0.25,(10000-(H699-F699))*0.45 + (F699-(10000-(H699-F699)))*0.25))),IF(E699="Motorcycle",F699*0.24,IF(E699="Bicycle",F699*0.20,0)))</f>
        <v/>
      </c>
      <c r="K699" s="4" t="n"/>
      <c r="L699" s="4">
        <f>MAX(0,J699-K699)</f>
        <v/>
      </c>
    </row>
    <row r="700">
      <c r="A700" s="2" t="n"/>
      <c r="F700" s="3" t="n"/>
      <c r="G700" t="n">
        <v>699</v>
      </c>
      <c r="H700">
        <f>SUMIFS(F:F,E:E,"Car/Van",A:A,"&gt;="&amp;Summary!$C$4,A:A,"&lt;="&amp;Summary!$C$5,G:G,"&lt;="&amp;G700)</f>
        <v/>
      </c>
      <c r="I700">
        <f>IF(E700="Car/Van",IF(H700&lt;=10000,0.45,0.25),IF(E700="Motorcycle",0.24,IF(E700="Bicycle",0.20,0)))</f>
        <v/>
      </c>
      <c r="J700" s="4">
        <f>IF(E700="Car/Van",IF(H700&lt;=10000,F700*0.45,IF(H700-F700&gt;=10000,F700*0.25,(10000-(H700-F700))*0.45 + (F700-(10000-(H700-F700)))*0.25))),IF(E700="Motorcycle",F700*0.24,IF(E700="Bicycle",F700*0.20,0)))</f>
        <v/>
      </c>
      <c r="K700" s="4" t="n"/>
      <c r="L700" s="4">
        <f>MAX(0,J700-K700)</f>
        <v/>
      </c>
    </row>
    <row r="701">
      <c r="A701" s="2" t="n"/>
      <c r="F701" s="3" t="n"/>
      <c r="G701" t="n">
        <v>700</v>
      </c>
      <c r="H701">
        <f>SUMIFS(F:F,E:E,"Car/Van",A:A,"&gt;="&amp;Summary!$C$4,A:A,"&lt;="&amp;Summary!$C$5,G:G,"&lt;="&amp;G701)</f>
        <v/>
      </c>
      <c r="I701">
        <f>IF(E701="Car/Van",IF(H701&lt;=10000,0.45,0.25),IF(E701="Motorcycle",0.24,IF(E701="Bicycle",0.20,0)))</f>
        <v/>
      </c>
      <c r="J701" s="4">
        <f>IF(E701="Car/Van",IF(H701&lt;=10000,F701*0.45,IF(H701-F701&gt;=10000,F701*0.25,(10000-(H701-F701))*0.45 + (F701-(10000-(H701-F701)))*0.25))),IF(E701="Motorcycle",F701*0.24,IF(E701="Bicycle",F701*0.20,0)))</f>
        <v/>
      </c>
      <c r="K701" s="4" t="n"/>
      <c r="L701" s="4">
        <f>MAX(0,J701-K701)</f>
        <v/>
      </c>
    </row>
    <row r="702">
      <c r="A702" s="2" t="n"/>
      <c r="F702" s="3" t="n"/>
      <c r="G702" t="n">
        <v>701</v>
      </c>
      <c r="H702">
        <f>SUMIFS(F:F,E:E,"Car/Van",A:A,"&gt;="&amp;Summary!$C$4,A:A,"&lt;="&amp;Summary!$C$5,G:G,"&lt;="&amp;G702)</f>
        <v/>
      </c>
      <c r="I702">
        <f>IF(E702="Car/Van",IF(H702&lt;=10000,0.45,0.25),IF(E702="Motorcycle",0.24,IF(E702="Bicycle",0.20,0)))</f>
        <v/>
      </c>
      <c r="J702" s="4">
        <f>IF(E702="Car/Van",IF(H702&lt;=10000,F702*0.45,IF(H702-F702&gt;=10000,F702*0.25,(10000-(H702-F702))*0.45 + (F702-(10000-(H702-F702)))*0.25))),IF(E702="Motorcycle",F702*0.24,IF(E702="Bicycle",F702*0.20,0)))</f>
        <v/>
      </c>
      <c r="K702" s="4" t="n"/>
      <c r="L702" s="4">
        <f>MAX(0,J702-K702)</f>
        <v/>
      </c>
    </row>
    <row r="703">
      <c r="A703" s="2" t="n"/>
      <c r="F703" s="3" t="n"/>
      <c r="G703" t="n">
        <v>702</v>
      </c>
      <c r="H703">
        <f>SUMIFS(F:F,E:E,"Car/Van",A:A,"&gt;="&amp;Summary!$C$4,A:A,"&lt;="&amp;Summary!$C$5,G:G,"&lt;="&amp;G703)</f>
        <v/>
      </c>
      <c r="I703">
        <f>IF(E703="Car/Van",IF(H703&lt;=10000,0.45,0.25),IF(E703="Motorcycle",0.24,IF(E703="Bicycle",0.20,0)))</f>
        <v/>
      </c>
      <c r="J703" s="4">
        <f>IF(E703="Car/Van",IF(H703&lt;=10000,F703*0.45,IF(H703-F703&gt;=10000,F703*0.25,(10000-(H703-F703))*0.45 + (F703-(10000-(H703-F703)))*0.25))),IF(E703="Motorcycle",F703*0.24,IF(E703="Bicycle",F703*0.20,0)))</f>
        <v/>
      </c>
      <c r="K703" s="4" t="n"/>
      <c r="L703" s="4">
        <f>MAX(0,J703-K703)</f>
        <v/>
      </c>
    </row>
    <row r="704">
      <c r="A704" s="2" t="n"/>
      <c r="F704" s="3" t="n"/>
      <c r="G704" t="n">
        <v>703</v>
      </c>
      <c r="H704">
        <f>SUMIFS(F:F,E:E,"Car/Van",A:A,"&gt;="&amp;Summary!$C$4,A:A,"&lt;="&amp;Summary!$C$5,G:G,"&lt;="&amp;G704)</f>
        <v/>
      </c>
      <c r="I704">
        <f>IF(E704="Car/Van",IF(H704&lt;=10000,0.45,0.25),IF(E704="Motorcycle",0.24,IF(E704="Bicycle",0.20,0)))</f>
        <v/>
      </c>
      <c r="J704" s="4">
        <f>IF(E704="Car/Van",IF(H704&lt;=10000,F704*0.45,IF(H704-F704&gt;=10000,F704*0.25,(10000-(H704-F704))*0.45 + (F704-(10000-(H704-F704)))*0.25))),IF(E704="Motorcycle",F704*0.24,IF(E704="Bicycle",F704*0.20,0)))</f>
        <v/>
      </c>
      <c r="K704" s="4" t="n"/>
      <c r="L704" s="4">
        <f>MAX(0,J704-K704)</f>
        <v/>
      </c>
    </row>
    <row r="705">
      <c r="A705" s="2" t="n"/>
      <c r="F705" s="3" t="n"/>
      <c r="G705" t="n">
        <v>704</v>
      </c>
      <c r="H705">
        <f>SUMIFS(F:F,E:E,"Car/Van",A:A,"&gt;="&amp;Summary!$C$4,A:A,"&lt;="&amp;Summary!$C$5,G:G,"&lt;="&amp;G705)</f>
        <v/>
      </c>
      <c r="I705">
        <f>IF(E705="Car/Van",IF(H705&lt;=10000,0.45,0.25),IF(E705="Motorcycle",0.24,IF(E705="Bicycle",0.20,0)))</f>
        <v/>
      </c>
      <c r="J705" s="4">
        <f>IF(E705="Car/Van",IF(H705&lt;=10000,F705*0.45,IF(H705-F705&gt;=10000,F705*0.25,(10000-(H705-F705))*0.45 + (F705-(10000-(H705-F705)))*0.25))),IF(E705="Motorcycle",F705*0.24,IF(E705="Bicycle",F705*0.20,0)))</f>
        <v/>
      </c>
      <c r="K705" s="4" t="n"/>
      <c r="L705" s="4">
        <f>MAX(0,J705-K705)</f>
        <v/>
      </c>
    </row>
    <row r="706">
      <c r="A706" s="2" t="n"/>
      <c r="F706" s="3" t="n"/>
      <c r="G706" t="n">
        <v>705</v>
      </c>
      <c r="H706">
        <f>SUMIFS(F:F,E:E,"Car/Van",A:A,"&gt;="&amp;Summary!$C$4,A:A,"&lt;="&amp;Summary!$C$5,G:G,"&lt;="&amp;G706)</f>
        <v/>
      </c>
      <c r="I706">
        <f>IF(E706="Car/Van",IF(H706&lt;=10000,0.45,0.25),IF(E706="Motorcycle",0.24,IF(E706="Bicycle",0.20,0)))</f>
        <v/>
      </c>
      <c r="J706" s="4">
        <f>IF(E706="Car/Van",IF(H706&lt;=10000,F706*0.45,IF(H706-F706&gt;=10000,F706*0.25,(10000-(H706-F706))*0.45 + (F706-(10000-(H706-F706)))*0.25))),IF(E706="Motorcycle",F706*0.24,IF(E706="Bicycle",F706*0.20,0)))</f>
        <v/>
      </c>
      <c r="K706" s="4" t="n"/>
      <c r="L706" s="4">
        <f>MAX(0,J706-K706)</f>
        <v/>
      </c>
    </row>
    <row r="707">
      <c r="A707" s="2" t="n"/>
      <c r="F707" s="3" t="n"/>
      <c r="G707" t="n">
        <v>706</v>
      </c>
      <c r="H707">
        <f>SUMIFS(F:F,E:E,"Car/Van",A:A,"&gt;="&amp;Summary!$C$4,A:A,"&lt;="&amp;Summary!$C$5,G:G,"&lt;="&amp;G707)</f>
        <v/>
      </c>
      <c r="I707">
        <f>IF(E707="Car/Van",IF(H707&lt;=10000,0.45,0.25),IF(E707="Motorcycle",0.24,IF(E707="Bicycle",0.20,0)))</f>
        <v/>
      </c>
      <c r="J707" s="4">
        <f>IF(E707="Car/Van",IF(H707&lt;=10000,F707*0.45,IF(H707-F707&gt;=10000,F707*0.25,(10000-(H707-F707))*0.45 + (F707-(10000-(H707-F707)))*0.25))),IF(E707="Motorcycle",F707*0.24,IF(E707="Bicycle",F707*0.20,0)))</f>
        <v/>
      </c>
      <c r="K707" s="4" t="n"/>
      <c r="L707" s="4">
        <f>MAX(0,J707-K707)</f>
        <v/>
      </c>
    </row>
    <row r="708">
      <c r="A708" s="2" t="n"/>
      <c r="F708" s="3" t="n"/>
      <c r="G708" t="n">
        <v>707</v>
      </c>
      <c r="H708">
        <f>SUMIFS(F:F,E:E,"Car/Van",A:A,"&gt;="&amp;Summary!$C$4,A:A,"&lt;="&amp;Summary!$C$5,G:G,"&lt;="&amp;G708)</f>
        <v/>
      </c>
      <c r="I708">
        <f>IF(E708="Car/Van",IF(H708&lt;=10000,0.45,0.25),IF(E708="Motorcycle",0.24,IF(E708="Bicycle",0.20,0)))</f>
        <v/>
      </c>
      <c r="J708" s="4">
        <f>IF(E708="Car/Van",IF(H708&lt;=10000,F708*0.45,IF(H708-F708&gt;=10000,F708*0.25,(10000-(H708-F708))*0.45 + (F708-(10000-(H708-F708)))*0.25))),IF(E708="Motorcycle",F708*0.24,IF(E708="Bicycle",F708*0.20,0)))</f>
        <v/>
      </c>
      <c r="K708" s="4" t="n"/>
      <c r="L708" s="4">
        <f>MAX(0,J708-K708)</f>
        <v/>
      </c>
    </row>
    <row r="709">
      <c r="A709" s="2" t="n"/>
      <c r="F709" s="3" t="n"/>
      <c r="G709" t="n">
        <v>708</v>
      </c>
      <c r="H709">
        <f>SUMIFS(F:F,E:E,"Car/Van",A:A,"&gt;="&amp;Summary!$C$4,A:A,"&lt;="&amp;Summary!$C$5,G:G,"&lt;="&amp;G709)</f>
        <v/>
      </c>
      <c r="I709">
        <f>IF(E709="Car/Van",IF(H709&lt;=10000,0.45,0.25),IF(E709="Motorcycle",0.24,IF(E709="Bicycle",0.20,0)))</f>
        <v/>
      </c>
      <c r="J709" s="4">
        <f>IF(E709="Car/Van",IF(H709&lt;=10000,F709*0.45,IF(H709-F709&gt;=10000,F709*0.25,(10000-(H709-F709))*0.45 + (F709-(10000-(H709-F709)))*0.25))),IF(E709="Motorcycle",F709*0.24,IF(E709="Bicycle",F709*0.20,0)))</f>
        <v/>
      </c>
      <c r="K709" s="4" t="n"/>
      <c r="L709" s="4">
        <f>MAX(0,J709-K709)</f>
        <v/>
      </c>
    </row>
    <row r="710">
      <c r="A710" s="2" t="n"/>
      <c r="F710" s="3" t="n"/>
      <c r="G710" t="n">
        <v>709</v>
      </c>
      <c r="H710">
        <f>SUMIFS(F:F,E:E,"Car/Van",A:A,"&gt;="&amp;Summary!$C$4,A:A,"&lt;="&amp;Summary!$C$5,G:G,"&lt;="&amp;G710)</f>
        <v/>
      </c>
      <c r="I710">
        <f>IF(E710="Car/Van",IF(H710&lt;=10000,0.45,0.25),IF(E710="Motorcycle",0.24,IF(E710="Bicycle",0.20,0)))</f>
        <v/>
      </c>
      <c r="J710" s="4">
        <f>IF(E710="Car/Van",IF(H710&lt;=10000,F710*0.45,IF(H710-F710&gt;=10000,F710*0.25,(10000-(H710-F710))*0.45 + (F710-(10000-(H710-F710)))*0.25))),IF(E710="Motorcycle",F710*0.24,IF(E710="Bicycle",F710*0.20,0)))</f>
        <v/>
      </c>
      <c r="K710" s="4" t="n"/>
      <c r="L710" s="4">
        <f>MAX(0,J710-K710)</f>
        <v/>
      </c>
    </row>
    <row r="711">
      <c r="A711" s="2" t="n"/>
      <c r="F711" s="3" t="n"/>
      <c r="G711" t="n">
        <v>710</v>
      </c>
      <c r="H711">
        <f>SUMIFS(F:F,E:E,"Car/Van",A:A,"&gt;="&amp;Summary!$C$4,A:A,"&lt;="&amp;Summary!$C$5,G:G,"&lt;="&amp;G711)</f>
        <v/>
      </c>
      <c r="I711">
        <f>IF(E711="Car/Van",IF(H711&lt;=10000,0.45,0.25),IF(E711="Motorcycle",0.24,IF(E711="Bicycle",0.20,0)))</f>
        <v/>
      </c>
      <c r="J711" s="4">
        <f>IF(E711="Car/Van",IF(H711&lt;=10000,F711*0.45,IF(H711-F711&gt;=10000,F711*0.25,(10000-(H711-F711))*0.45 + (F711-(10000-(H711-F711)))*0.25))),IF(E711="Motorcycle",F711*0.24,IF(E711="Bicycle",F711*0.20,0)))</f>
        <v/>
      </c>
      <c r="K711" s="4" t="n"/>
      <c r="L711" s="4">
        <f>MAX(0,J711-K711)</f>
        <v/>
      </c>
    </row>
    <row r="712">
      <c r="A712" s="2" t="n"/>
      <c r="F712" s="3" t="n"/>
      <c r="G712" t="n">
        <v>711</v>
      </c>
      <c r="H712">
        <f>SUMIFS(F:F,E:E,"Car/Van",A:A,"&gt;="&amp;Summary!$C$4,A:A,"&lt;="&amp;Summary!$C$5,G:G,"&lt;="&amp;G712)</f>
        <v/>
      </c>
      <c r="I712">
        <f>IF(E712="Car/Van",IF(H712&lt;=10000,0.45,0.25),IF(E712="Motorcycle",0.24,IF(E712="Bicycle",0.20,0)))</f>
        <v/>
      </c>
      <c r="J712" s="4">
        <f>IF(E712="Car/Van",IF(H712&lt;=10000,F712*0.45,IF(H712-F712&gt;=10000,F712*0.25,(10000-(H712-F712))*0.45 + (F712-(10000-(H712-F712)))*0.25))),IF(E712="Motorcycle",F712*0.24,IF(E712="Bicycle",F712*0.20,0)))</f>
        <v/>
      </c>
      <c r="K712" s="4" t="n"/>
      <c r="L712" s="4">
        <f>MAX(0,J712-K712)</f>
        <v/>
      </c>
    </row>
    <row r="713">
      <c r="A713" s="2" t="n"/>
      <c r="F713" s="3" t="n"/>
      <c r="G713" t="n">
        <v>712</v>
      </c>
      <c r="H713">
        <f>SUMIFS(F:F,E:E,"Car/Van",A:A,"&gt;="&amp;Summary!$C$4,A:A,"&lt;="&amp;Summary!$C$5,G:G,"&lt;="&amp;G713)</f>
        <v/>
      </c>
      <c r="I713">
        <f>IF(E713="Car/Van",IF(H713&lt;=10000,0.45,0.25),IF(E713="Motorcycle",0.24,IF(E713="Bicycle",0.20,0)))</f>
        <v/>
      </c>
      <c r="J713" s="4">
        <f>IF(E713="Car/Van",IF(H713&lt;=10000,F713*0.45,IF(H713-F713&gt;=10000,F713*0.25,(10000-(H713-F713))*0.45 + (F713-(10000-(H713-F713)))*0.25))),IF(E713="Motorcycle",F713*0.24,IF(E713="Bicycle",F713*0.20,0)))</f>
        <v/>
      </c>
      <c r="K713" s="4" t="n"/>
      <c r="L713" s="4">
        <f>MAX(0,J713-K713)</f>
        <v/>
      </c>
    </row>
    <row r="714">
      <c r="A714" s="2" t="n"/>
      <c r="F714" s="3" t="n"/>
      <c r="G714" t="n">
        <v>713</v>
      </c>
      <c r="H714">
        <f>SUMIFS(F:F,E:E,"Car/Van",A:A,"&gt;="&amp;Summary!$C$4,A:A,"&lt;="&amp;Summary!$C$5,G:G,"&lt;="&amp;G714)</f>
        <v/>
      </c>
      <c r="I714">
        <f>IF(E714="Car/Van",IF(H714&lt;=10000,0.45,0.25),IF(E714="Motorcycle",0.24,IF(E714="Bicycle",0.20,0)))</f>
        <v/>
      </c>
      <c r="J714" s="4">
        <f>IF(E714="Car/Van",IF(H714&lt;=10000,F714*0.45,IF(H714-F714&gt;=10000,F714*0.25,(10000-(H714-F714))*0.45 + (F714-(10000-(H714-F714)))*0.25))),IF(E714="Motorcycle",F714*0.24,IF(E714="Bicycle",F714*0.20,0)))</f>
        <v/>
      </c>
      <c r="K714" s="4" t="n"/>
      <c r="L714" s="4">
        <f>MAX(0,J714-K714)</f>
        <v/>
      </c>
    </row>
    <row r="715">
      <c r="A715" s="2" t="n"/>
      <c r="F715" s="3" t="n"/>
      <c r="G715" t="n">
        <v>714</v>
      </c>
      <c r="H715">
        <f>SUMIFS(F:F,E:E,"Car/Van",A:A,"&gt;="&amp;Summary!$C$4,A:A,"&lt;="&amp;Summary!$C$5,G:G,"&lt;="&amp;G715)</f>
        <v/>
      </c>
      <c r="I715">
        <f>IF(E715="Car/Van",IF(H715&lt;=10000,0.45,0.25),IF(E715="Motorcycle",0.24,IF(E715="Bicycle",0.20,0)))</f>
        <v/>
      </c>
      <c r="J715" s="4">
        <f>IF(E715="Car/Van",IF(H715&lt;=10000,F715*0.45,IF(H715-F715&gt;=10000,F715*0.25,(10000-(H715-F715))*0.45 + (F715-(10000-(H715-F715)))*0.25))),IF(E715="Motorcycle",F715*0.24,IF(E715="Bicycle",F715*0.20,0)))</f>
        <v/>
      </c>
      <c r="K715" s="4" t="n"/>
      <c r="L715" s="4">
        <f>MAX(0,J715-K715)</f>
        <v/>
      </c>
    </row>
    <row r="716">
      <c r="A716" s="2" t="n"/>
      <c r="F716" s="3" t="n"/>
      <c r="G716" t="n">
        <v>715</v>
      </c>
      <c r="H716">
        <f>SUMIFS(F:F,E:E,"Car/Van",A:A,"&gt;="&amp;Summary!$C$4,A:A,"&lt;="&amp;Summary!$C$5,G:G,"&lt;="&amp;G716)</f>
        <v/>
      </c>
      <c r="I716">
        <f>IF(E716="Car/Van",IF(H716&lt;=10000,0.45,0.25),IF(E716="Motorcycle",0.24,IF(E716="Bicycle",0.20,0)))</f>
        <v/>
      </c>
      <c r="J716" s="4">
        <f>IF(E716="Car/Van",IF(H716&lt;=10000,F716*0.45,IF(H716-F716&gt;=10000,F716*0.25,(10000-(H716-F716))*0.45 + (F716-(10000-(H716-F716)))*0.25))),IF(E716="Motorcycle",F716*0.24,IF(E716="Bicycle",F716*0.20,0)))</f>
        <v/>
      </c>
      <c r="K716" s="4" t="n"/>
      <c r="L716" s="4">
        <f>MAX(0,J716-K716)</f>
        <v/>
      </c>
    </row>
    <row r="717">
      <c r="A717" s="2" t="n"/>
      <c r="F717" s="3" t="n"/>
      <c r="G717" t="n">
        <v>716</v>
      </c>
      <c r="H717">
        <f>SUMIFS(F:F,E:E,"Car/Van",A:A,"&gt;="&amp;Summary!$C$4,A:A,"&lt;="&amp;Summary!$C$5,G:G,"&lt;="&amp;G717)</f>
        <v/>
      </c>
      <c r="I717">
        <f>IF(E717="Car/Van",IF(H717&lt;=10000,0.45,0.25),IF(E717="Motorcycle",0.24,IF(E717="Bicycle",0.20,0)))</f>
        <v/>
      </c>
      <c r="J717" s="4">
        <f>IF(E717="Car/Van",IF(H717&lt;=10000,F717*0.45,IF(H717-F717&gt;=10000,F717*0.25,(10000-(H717-F717))*0.45 + (F717-(10000-(H717-F717)))*0.25))),IF(E717="Motorcycle",F717*0.24,IF(E717="Bicycle",F717*0.20,0)))</f>
        <v/>
      </c>
      <c r="K717" s="4" t="n"/>
      <c r="L717" s="4">
        <f>MAX(0,J717-K717)</f>
        <v/>
      </c>
    </row>
    <row r="718">
      <c r="A718" s="2" t="n"/>
      <c r="F718" s="3" t="n"/>
      <c r="G718" t="n">
        <v>717</v>
      </c>
      <c r="H718">
        <f>SUMIFS(F:F,E:E,"Car/Van",A:A,"&gt;="&amp;Summary!$C$4,A:A,"&lt;="&amp;Summary!$C$5,G:G,"&lt;="&amp;G718)</f>
        <v/>
      </c>
      <c r="I718">
        <f>IF(E718="Car/Van",IF(H718&lt;=10000,0.45,0.25),IF(E718="Motorcycle",0.24,IF(E718="Bicycle",0.20,0)))</f>
        <v/>
      </c>
      <c r="J718" s="4">
        <f>IF(E718="Car/Van",IF(H718&lt;=10000,F718*0.45,IF(H718-F718&gt;=10000,F718*0.25,(10000-(H718-F718))*0.45 + (F718-(10000-(H718-F718)))*0.25))),IF(E718="Motorcycle",F718*0.24,IF(E718="Bicycle",F718*0.20,0)))</f>
        <v/>
      </c>
      <c r="K718" s="4" t="n"/>
      <c r="L718" s="4">
        <f>MAX(0,J718-K718)</f>
        <v/>
      </c>
    </row>
    <row r="719">
      <c r="A719" s="2" t="n"/>
      <c r="F719" s="3" t="n"/>
      <c r="G719" t="n">
        <v>718</v>
      </c>
      <c r="H719">
        <f>SUMIFS(F:F,E:E,"Car/Van",A:A,"&gt;="&amp;Summary!$C$4,A:A,"&lt;="&amp;Summary!$C$5,G:G,"&lt;="&amp;G719)</f>
        <v/>
      </c>
      <c r="I719">
        <f>IF(E719="Car/Van",IF(H719&lt;=10000,0.45,0.25),IF(E719="Motorcycle",0.24,IF(E719="Bicycle",0.20,0)))</f>
        <v/>
      </c>
      <c r="J719" s="4">
        <f>IF(E719="Car/Van",IF(H719&lt;=10000,F719*0.45,IF(H719-F719&gt;=10000,F719*0.25,(10000-(H719-F719))*0.45 + (F719-(10000-(H719-F719)))*0.25))),IF(E719="Motorcycle",F719*0.24,IF(E719="Bicycle",F719*0.20,0)))</f>
        <v/>
      </c>
      <c r="K719" s="4" t="n"/>
      <c r="L719" s="4">
        <f>MAX(0,J719-K719)</f>
        <v/>
      </c>
    </row>
    <row r="720">
      <c r="A720" s="2" t="n"/>
      <c r="F720" s="3" t="n"/>
      <c r="G720" t="n">
        <v>719</v>
      </c>
      <c r="H720">
        <f>SUMIFS(F:F,E:E,"Car/Van",A:A,"&gt;="&amp;Summary!$C$4,A:A,"&lt;="&amp;Summary!$C$5,G:G,"&lt;="&amp;G720)</f>
        <v/>
      </c>
      <c r="I720">
        <f>IF(E720="Car/Van",IF(H720&lt;=10000,0.45,0.25),IF(E720="Motorcycle",0.24,IF(E720="Bicycle",0.20,0)))</f>
        <v/>
      </c>
      <c r="J720" s="4">
        <f>IF(E720="Car/Van",IF(H720&lt;=10000,F720*0.45,IF(H720-F720&gt;=10000,F720*0.25,(10000-(H720-F720))*0.45 + (F720-(10000-(H720-F720)))*0.25))),IF(E720="Motorcycle",F720*0.24,IF(E720="Bicycle",F720*0.20,0)))</f>
        <v/>
      </c>
      <c r="K720" s="4" t="n"/>
      <c r="L720" s="4">
        <f>MAX(0,J720-K720)</f>
        <v/>
      </c>
    </row>
    <row r="721">
      <c r="A721" s="2" t="n"/>
      <c r="F721" s="3" t="n"/>
      <c r="G721" t="n">
        <v>720</v>
      </c>
      <c r="H721">
        <f>SUMIFS(F:F,E:E,"Car/Van",A:A,"&gt;="&amp;Summary!$C$4,A:A,"&lt;="&amp;Summary!$C$5,G:G,"&lt;="&amp;G721)</f>
        <v/>
      </c>
      <c r="I721">
        <f>IF(E721="Car/Van",IF(H721&lt;=10000,0.45,0.25),IF(E721="Motorcycle",0.24,IF(E721="Bicycle",0.20,0)))</f>
        <v/>
      </c>
      <c r="J721" s="4">
        <f>IF(E721="Car/Van",IF(H721&lt;=10000,F721*0.45,IF(H721-F721&gt;=10000,F721*0.25,(10000-(H721-F721))*0.45 + (F721-(10000-(H721-F721)))*0.25))),IF(E721="Motorcycle",F721*0.24,IF(E721="Bicycle",F721*0.20,0)))</f>
        <v/>
      </c>
      <c r="K721" s="4" t="n"/>
      <c r="L721" s="4">
        <f>MAX(0,J721-K721)</f>
        <v/>
      </c>
    </row>
    <row r="722">
      <c r="A722" s="2" t="n"/>
      <c r="F722" s="3" t="n"/>
      <c r="G722" t="n">
        <v>721</v>
      </c>
      <c r="H722">
        <f>SUMIFS(F:F,E:E,"Car/Van",A:A,"&gt;="&amp;Summary!$C$4,A:A,"&lt;="&amp;Summary!$C$5,G:G,"&lt;="&amp;G722)</f>
        <v/>
      </c>
      <c r="I722">
        <f>IF(E722="Car/Van",IF(H722&lt;=10000,0.45,0.25),IF(E722="Motorcycle",0.24,IF(E722="Bicycle",0.20,0)))</f>
        <v/>
      </c>
      <c r="J722" s="4">
        <f>IF(E722="Car/Van",IF(H722&lt;=10000,F722*0.45,IF(H722-F722&gt;=10000,F722*0.25,(10000-(H722-F722))*0.45 + (F722-(10000-(H722-F722)))*0.25))),IF(E722="Motorcycle",F722*0.24,IF(E722="Bicycle",F722*0.20,0)))</f>
        <v/>
      </c>
      <c r="K722" s="4" t="n"/>
      <c r="L722" s="4">
        <f>MAX(0,J722-K722)</f>
        <v/>
      </c>
    </row>
    <row r="723">
      <c r="A723" s="2" t="n"/>
      <c r="F723" s="3" t="n"/>
      <c r="G723" t="n">
        <v>722</v>
      </c>
      <c r="H723">
        <f>SUMIFS(F:F,E:E,"Car/Van",A:A,"&gt;="&amp;Summary!$C$4,A:A,"&lt;="&amp;Summary!$C$5,G:G,"&lt;="&amp;G723)</f>
        <v/>
      </c>
      <c r="I723">
        <f>IF(E723="Car/Van",IF(H723&lt;=10000,0.45,0.25),IF(E723="Motorcycle",0.24,IF(E723="Bicycle",0.20,0)))</f>
        <v/>
      </c>
      <c r="J723" s="4">
        <f>IF(E723="Car/Van",IF(H723&lt;=10000,F723*0.45,IF(H723-F723&gt;=10000,F723*0.25,(10000-(H723-F723))*0.45 + (F723-(10000-(H723-F723)))*0.25))),IF(E723="Motorcycle",F723*0.24,IF(E723="Bicycle",F723*0.20,0)))</f>
        <v/>
      </c>
      <c r="K723" s="4" t="n"/>
      <c r="L723" s="4">
        <f>MAX(0,J723-K723)</f>
        <v/>
      </c>
    </row>
    <row r="724">
      <c r="A724" s="2" t="n"/>
      <c r="F724" s="3" t="n"/>
      <c r="G724" t="n">
        <v>723</v>
      </c>
      <c r="H724">
        <f>SUMIFS(F:F,E:E,"Car/Van",A:A,"&gt;="&amp;Summary!$C$4,A:A,"&lt;="&amp;Summary!$C$5,G:G,"&lt;="&amp;G724)</f>
        <v/>
      </c>
      <c r="I724">
        <f>IF(E724="Car/Van",IF(H724&lt;=10000,0.45,0.25),IF(E724="Motorcycle",0.24,IF(E724="Bicycle",0.20,0)))</f>
        <v/>
      </c>
      <c r="J724" s="4">
        <f>IF(E724="Car/Van",IF(H724&lt;=10000,F724*0.45,IF(H724-F724&gt;=10000,F724*0.25,(10000-(H724-F724))*0.45 + (F724-(10000-(H724-F724)))*0.25))),IF(E724="Motorcycle",F724*0.24,IF(E724="Bicycle",F724*0.20,0)))</f>
        <v/>
      </c>
      <c r="K724" s="4" t="n"/>
      <c r="L724" s="4">
        <f>MAX(0,J724-K724)</f>
        <v/>
      </c>
    </row>
    <row r="725">
      <c r="A725" s="2" t="n"/>
      <c r="F725" s="3" t="n"/>
      <c r="G725" t="n">
        <v>724</v>
      </c>
      <c r="H725">
        <f>SUMIFS(F:F,E:E,"Car/Van",A:A,"&gt;="&amp;Summary!$C$4,A:A,"&lt;="&amp;Summary!$C$5,G:G,"&lt;="&amp;G725)</f>
        <v/>
      </c>
      <c r="I725">
        <f>IF(E725="Car/Van",IF(H725&lt;=10000,0.45,0.25),IF(E725="Motorcycle",0.24,IF(E725="Bicycle",0.20,0)))</f>
        <v/>
      </c>
      <c r="J725" s="4">
        <f>IF(E725="Car/Van",IF(H725&lt;=10000,F725*0.45,IF(H725-F725&gt;=10000,F725*0.25,(10000-(H725-F725))*0.45 + (F725-(10000-(H725-F725)))*0.25))),IF(E725="Motorcycle",F725*0.24,IF(E725="Bicycle",F725*0.20,0)))</f>
        <v/>
      </c>
      <c r="K725" s="4" t="n"/>
      <c r="L725" s="4">
        <f>MAX(0,J725-K725)</f>
        <v/>
      </c>
    </row>
    <row r="726">
      <c r="A726" s="2" t="n"/>
      <c r="F726" s="3" t="n"/>
      <c r="G726" t="n">
        <v>725</v>
      </c>
      <c r="H726">
        <f>SUMIFS(F:F,E:E,"Car/Van",A:A,"&gt;="&amp;Summary!$C$4,A:A,"&lt;="&amp;Summary!$C$5,G:G,"&lt;="&amp;G726)</f>
        <v/>
      </c>
      <c r="I726">
        <f>IF(E726="Car/Van",IF(H726&lt;=10000,0.45,0.25),IF(E726="Motorcycle",0.24,IF(E726="Bicycle",0.20,0)))</f>
        <v/>
      </c>
      <c r="J726" s="4">
        <f>IF(E726="Car/Van",IF(H726&lt;=10000,F726*0.45,IF(H726-F726&gt;=10000,F726*0.25,(10000-(H726-F726))*0.45 + (F726-(10000-(H726-F726)))*0.25))),IF(E726="Motorcycle",F726*0.24,IF(E726="Bicycle",F726*0.20,0)))</f>
        <v/>
      </c>
      <c r="K726" s="4" t="n"/>
      <c r="L726" s="4">
        <f>MAX(0,J726-K726)</f>
        <v/>
      </c>
    </row>
    <row r="727">
      <c r="A727" s="2" t="n"/>
      <c r="F727" s="3" t="n"/>
      <c r="G727" t="n">
        <v>726</v>
      </c>
      <c r="H727">
        <f>SUMIFS(F:F,E:E,"Car/Van",A:A,"&gt;="&amp;Summary!$C$4,A:A,"&lt;="&amp;Summary!$C$5,G:G,"&lt;="&amp;G727)</f>
        <v/>
      </c>
      <c r="I727">
        <f>IF(E727="Car/Van",IF(H727&lt;=10000,0.45,0.25),IF(E727="Motorcycle",0.24,IF(E727="Bicycle",0.20,0)))</f>
        <v/>
      </c>
      <c r="J727" s="4">
        <f>IF(E727="Car/Van",IF(H727&lt;=10000,F727*0.45,IF(H727-F727&gt;=10000,F727*0.25,(10000-(H727-F727))*0.45 + (F727-(10000-(H727-F727)))*0.25))),IF(E727="Motorcycle",F727*0.24,IF(E727="Bicycle",F727*0.20,0)))</f>
        <v/>
      </c>
      <c r="K727" s="4" t="n"/>
      <c r="L727" s="4">
        <f>MAX(0,J727-K727)</f>
        <v/>
      </c>
    </row>
    <row r="728">
      <c r="A728" s="2" t="n"/>
      <c r="F728" s="3" t="n"/>
      <c r="G728" t="n">
        <v>727</v>
      </c>
      <c r="H728">
        <f>SUMIFS(F:F,E:E,"Car/Van",A:A,"&gt;="&amp;Summary!$C$4,A:A,"&lt;="&amp;Summary!$C$5,G:G,"&lt;="&amp;G728)</f>
        <v/>
      </c>
      <c r="I728">
        <f>IF(E728="Car/Van",IF(H728&lt;=10000,0.45,0.25),IF(E728="Motorcycle",0.24,IF(E728="Bicycle",0.20,0)))</f>
        <v/>
      </c>
      <c r="J728" s="4">
        <f>IF(E728="Car/Van",IF(H728&lt;=10000,F728*0.45,IF(H728-F728&gt;=10000,F728*0.25,(10000-(H728-F728))*0.45 + (F728-(10000-(H728-F728)))*0.25))),IF(E728="Motorcycle",F728*0.24,IF(E728="Bicycle",F728*0.20,0)))</f>
        <v/>
      </c>
      <c r="K728" s="4" t="n"/>
      <c r="L728" s="4">
        <f>MAX(0,J728-K728)</f>
        <v/>
      </c>
    </row>
    <row r="729">
      <c r="A729" s="2" t="n"/>
      <c r="F729" s="3" t="n"/>
      <c r="G729" t="n">
        <v>728</v>
      </c>
      <c r="H729">
        <f>SUMIFS(F:F,E:E,"Car/Van",A:A,"&gt;="&amp;Summary!$C$4,A:A,"&lt;="&amp;Summary!$C$5,G:G,"&lt;="&amp;G729)</f>
        <v/>
      </c>
      <c r="I729">
        <f>IF(E729="Car/Van",IF(H729&lt;=10000,0.45,0.25),IF(E729="Motorcycle",0.24,IF(E729="Bicycle",0.20,0)))</f>
        <v/>
      </c>
      <c r="J729" s="4">
        <f>IF(E729="Car/Van",IF(H729&lt;=10000,F729*0.45,IF(H729-F729&gt;=10000,F729*0.25,(10000-(H729-F729))*0.45 + (F729-(10000-(H729-F729)))*0.25))),IF(E729="Motorcycle",F729*0.24,IF(E729="Bicycle",F729*0.20,0)))</f>
        <v/>
      </c>
      <c r="K729" s="4" t="n"/>
      <c r="L729" s="4">
        <f>MAX(0,J729-K729)</f>
        <v/>
      </c>
    </row>
    <row r="730">
      <c r="A730" s="2" t="n"/>
      <c r="F730" s="3" t="n"/>
      <c r="G730" t="n">
        <v>729</v>
      </c>
      <c r="H730">
        <f>SUMIFS(F:F,E:E,"Car/Van",A:A,"&gt;="&amp;Summary!$C$4,A:A,"&lt;="&amp;Summary!$C$5,G:G,"&lt;="&amp;G730)</f>
        <v/>
      </c>
      <c r="I730">
        <f>IF(E730="Car/Van",IF(H730&lt;=10000,0.45,0.25),IF(E730="Motorcycle",0.24,IF(E730="Bicycle",0.20,0)))</f>
        <v/>
      </c>
      <c r="J730" s="4">
        <f>IF(E730="Car/Van",IF(H730&lt;=10000,F730*0.45,IF(H730-F730&gt;=10000,F730*0.25,(10000-(H730-F730))*0.45 + (F730-(10000-(H730-F730)))*0.25))),IF(E730="Motorcycle",F730*0.24,IF(E730="Bicycle",F730*0.20,0)))</f>
        <v/>
      </c>
      <c r="K730" s="4" t="n"/>
      <c r="L730" s="4">
        <f>MAX(0,J730-K730)</f>
        <v/>
      </c>
    </row>
    <row r="731">
      <c r="A731" s="2" t="n"/>
      <c r="F731" s="3" t="n"/>
      <c r="G731" t="n">
        <v>730</v>
      </c>
      <c r="H731">
        <f>SUMIFS(F:F,E:E,"Car/Van",A:A,"&gt;="&amp;Summary!$C$4,A:A,"&lt;="&amp;Summary!$C$5,G:G,"&lt;="&amp;G731)</f>
        <v/>
      </c>
      <c r="I731">
        <f>IF(E731="Car/Van",IF(H731&lt;=10000,0.45,0.25),IF(E731="Motorcycle",0.24,IF(E731="Bicycle",0.20,0)))</f>
        <v/>
      </c>
      <c r="J731" s="4">
        <f>IF(E731="Car/Van",IF(H731&lt;=10000,F731*0.45,IF(H731-F731&gt;=10000,F731*0.25,(10000-(H731-F731))*0.45 + (F731-(10000-(H731-F731)))*0.25))),IF(E731="Motorcycle",F731*0.24,IF(E731="Bicycle",F731*0.20,0)))</f>
        <v/>
      </c>
      <c r="K731" s="4" t="n"/>
      <c r="L731" s="4">
        <f>MAX(0,J731-K731)</f>
        <v/>
      </c>
    </row>
    <row r="732">
      <c r="A732" s="2" t="n"/>
      <c r="F732" s="3" t="n"/>
      <c r="G732" t="n">
        <v>731</v>
      </c>
      <c r="H732">
        <f>SUMIFS(F:F,E:E,"Car/Van",A:A,"&gt;="&amp;Summary!$C$4,A:A,"&lt;="&amp;Summary!$C$5,G:G,"&lt;="&amp;G732)</f>
        <v/>
      </c>
      <c r="I732">
        <f>IF(E732="Car/Van",IF(H732&lt;=10000,0.45,0.25),IF(E732="Motorcycle",0.24,IF(E732="Bicycle",0.20,0)))</f>
        <v/>
      </c>
      <c r="J732" s="4">
        <f>IF(E732="Car/Van",IF(H732&lt;=10000,F732*0.45,IF(H732-F732&gt;=10000,F732*0.25,(10000-(H732-F732))*0.45 + (F732-(10000-(H732-F732)))*0.25))),IF(E732="Motorcycle",F732*0.24,IF(E732="Bicycle",F732*0.20,0)))</f>
        <v/>
      </c>
      <c r="K732" s="4" t="n"/>
      <c r="L732" s="4">
        <f>MAX(0,J732-K732)</f>
        <v/>
      </c>
    </row>
    <row r="733">
      <c r="A733" s="2" t="n"/>
      <c r="F733" s="3" t="n"/>
      <c r="G733" t="n">
        <v>732</v>
      </c>
      <c r="H733">
        <f>SUMIFS(F:F,E:E,"Car/Van",A:A,"&gt;="&amp;Summary!$C$4,A:A,"&lt;="&amp;Summary!$C$5,G:G,"&lt;="&amp;G733)</f>
        <v/>
      </c>
      <c r="I733">
        <f>IF(E733="Car/Van",IF(H733&lt;=10000,0.45,0.25),IF(E733="Motorcycle",0.24,IF(E733="Bicycle",0.20,0)))</f>
        <v/>
      </c>
      <c r="J733" s="4">
        <f>IF(E733="Car/Van",IF(H733&lt;=10000,F733*0.45,IF(H733-F733&gt;=10000,F733*0.25,(10000-(H733-F733))*0.45 + (F733-(10000-(H733-F733)))*0.25))),IF(E733="Motorcycle",F733*0.24,IF(E733="Bicycle",F733*0.20,0)))</f>
        <v/>
      </c>
      <c r="K733" s="4" t="n"/>
      <c r="L733" s="4">
        <f>MAX(0,J733-K733)</f>
        <v/>
      </c>
    </row>
    <row r="734">
      <c r="A734" s="2" t="n"/>
      <c r="F734" s="3" t="n"/>
      <c r="G734" t="n">
        <v>733</v>
      </c>
      <c r="H734">
        <f>SUMIFS(F:F,E:E,"Car/Van",A:A,"&gt;="&amp;Summary!$C$4,A:A,"&lt;="&amp;Summary!$C$5,G:G,"&lt;="&amp;G734)</f>
        <v/>
      </c>
      <c r="I734">
        <f>IF(E734="Car/Van",IF(H734&lt;=10000,0.45,0.25),IF(E734="Motorcycle",0.24,IF(E734="Bicycle",0.20,0)))</f>
        <v/>
      </c>
      <c r="J734" s="4">
        <f>IF(E734="Car/Van",IF(H734&lt;=10000,F734*0.45,IF(H734-F734&gt;=10000,F734*0.25,(10000-(H734-F734))*0.45 + (F734-(10000-(H734-F734)))*0.25))),IF(E734="Motorcycle",F734*0.24,IF(E734="Bicycle",F734*0.20,0)))</f>
        <v/>
      </c>
      <c r="K734" s="4" t="n"/>
      <c r="L734" s="4">
        <f>MAX(0,J734-K734)</f>
        <v/>
      </c>
    </row>
    <row r="735">
      <c r="A735" s="2" t="n"/>
      <c r="F735" s="3" t="n"/>
      <c r="G735" t="n">
        <v>734</v>
      </c>
      <c r="H735">
        <f>SUMIFS(F:F,E:E,"Car/Van",A:A,"&gt;="&amp;Summary!$C$4,A:A,"&lt;="&amp;Summary!$C$5,G:G,"&lt;="&amp;G735)</f>
        <v/>
      </c>
      <c r="I735">
        <f>IF(E735="Car/Van",IF(H735&lt;=10000,0.45,0.25),IF(E735="Motorcycle",0.24,IF(E735="Bicycle",0.20,0)))</f>
        <v/>
      </c>
      <c r="J735" s="4">
        <f>IF(E735="Car/Van",IF(H735&lt;=10000,F735*0.45,IF(H735-F735&gt;=10000,F735*0.25,(10000-(H735-F735))*0.45 + (F735-(10000-(H735-F735)))*0.25))),IF(E735="Motorcycle",F735*0.24,IF(E735="Bicycle",F735*0.20,0)))</f>
        <v/>
      </c>
      <c r="K735" s="4" t="n"/>
      <c r="L735" s="4">
        <f>MAX(0,J735-K735)</f>
        <v/>
      </c>
    </row>
    <row r="736">
      <c r="A736" s="2" t="n"/>
      <c r="F736" s="3" t="n"/>
      <c r="G736" t="n">
        <v>735</v>
      </c>
      <c r="H736">
        <f>SUMIFS(F:F,E:E,"Car/Van",A:A,"&gt;="&amp;Summary!$C$4,A:A,"&lt;="&amp;Summary!$C$5,G:G,"&lt;="&amp;G736)</f>
        <v/>
      </c>
      <c r="I736">
        <f>IF(E736="Car/Van",IF(H736&lt;=10000,0.45,0.25),IF(E736="Motorcycle",0.24,IF(E736="Bicycle",0.20,0)))</f>
        <v/>
      </c>
      <c r="J736" s="4">
        <f>IF(E736="Car/Van",IF(H736&lt;=10000,F736*0.45,IF(H736-F736&gt;=10000,F736*0.25,(10000-(H736-F736))*0.45 + (F736-(10000-(H736-F736)))*0.25))),IF(E736="Motorcycle",F736*0.24,IF(E736="Bicycle",F736*0.20,0)))</f>
        <v/>
      </c>
      <c r="K736" s="4" t="n"/>
      <c r="L736" s="4">
        <f>MAX(0,J736-K736)</f>
        <v/>
      </c>
    </row>
    <row r="737">
      <c r="A737" s="2" t="n"/>
      <c r="F737" s="3" t="n"/>
      <c r="G737" t="n">
        <v>736</v>
      </c>
      <c r="H737">
        <f>SUMIFS(F:F,E:E,"Car/Van",A:A,"&gt;="&amp;Summary!$C$4,A:A,"&lt;="&amp;Summary!$C$5,G:G,"&lt;="&amp;G737)</f>
        <v/>
      </c>
      <c r="I737">
        <f>IF(E737="Car/Van",IF(H737&lt;=10000,0.45,0.25),IF(E737="Motorcycle",0.24,IF(E737="Bicycle",0.20,0)))</f>
        <v/>
      </c>
      <c r="J737" s="4">
        <f>IF(E737="Car/Van",IF(H737&lt;=10000,F737*0.45,IF(H737-F737&gt;=10000,F737*0.25,(10000-(H737-F737))*0.45 + (F737-(10000-(H737-F737)))*0.25))),IF(E737="Motorcycle",F737*0.24,IF(E737="Bicycle",F737*0.20,0)))</f>
        <v/>
      </c>
      <c r="K737" s="4" t="n"/>
      <c r="L737" s="4">
        <f>MAX(0,J737-K737)</f>
        <v/>
      </c>
    </row>
    <row r="738">
      <c r="A738" s="2" t="n"/>
      <c r="F738" s="3" t="n"/>
      <c r="G738" t="n">
        <v>737</v>
      </c>
      <c r="H738">
        <f>SUMIFS(F:F,E:E,"Car/Van",A:A,"&gt;="&amp;Summary!$C$4,A:A,"&lt;="&amp;Summary!$C$5,G:G,"&lt;="&amp;G738)</f>
        <v/>
      </c>
      <c r="I738">
        <f>IF(E738="Car/Van",IF(H738&lt;=10000,0.45,0.25),IF(E738="Motorcycle",0.24,IF(E738="Bicycle",0.20,0)))</f>
        <v/>
      </c>
      <c r="J738" s="4">
        <f>IF(E738="Car/Van",IF(H738&lt;=10000,F738*0.45,IF(H738-F738&gt;=10000,F738*0.25,(10000-(H738-F738))*0.45 + (F738-(10000-(H738-F738)))*0.25))),IF(E738="Motorcycle",F738*0.24,IF(E738="Bicycle",F738*0.20,0)))</f>
        <v/>
      </c>
      <c r="K738" s="4" t="n"/>
      <c r="L738" s="4">
        <f>MAX(0,J738-K738)</f>
        <v/>
      </c>
    </row>
    <row r="739">
      <c r="A739" s="2" t="n"/>
      <c r="F739" s="3" t="n"/>
      <c r="G739" t="n">
        <v>738</v>
      </c>
      <c r="H739">
        <f>SUMIFS(F:F,E:E,"Car/Van",A:A,"&gt;="&amp;Summary!$C$4,A:A,"&lt;="&amp;Summary!$C$5,G:G,"&lt;="&amp;G739)</f>
        <v/>
      </c>
      <c r="I739">
        <f>IF(E739="Car/Van",IF(H739&lt;=10000,0.45,0.25),IF(E739="Motorcycle",0.24,IF(E739="Bicycle",0.20,0)))</f>
        <v/>
      </c>
      <c r="J739" s="4">
        <f>IF(E739="Car/Van",IF(H739&lt;=10000,F739*0.45,IF(H739-F739&gt;=10000,F739*0.25,(10000-(H739-F739))*0.45 + (F739-(10000-(H739-F739)))*0.25))),IF(E739="Motorcycle",F739*0.24,IF(E739="Bicycle",F739*0.20,0)))</f>
        <v/>
      </c>
      <c r="K739" s="4" t="n"/>
      <c r="L739" s="4">
        <f>MAX(0,J739-K739)</f>
        <v/>
      </c>
    </row>
    <row r="740">
      <c r="A740" s="2" t="n"/>
      <c r="F740" s="3" t="n"/>
      <c r="G740" t="n">
        <v>739</v>
      </c>
      <c r="H740">
        <f>SUMIFS(F:F,E:E,"Car/Van",A:A,"&gt;="&amp;Summary!$C$4,A:A,"&lt;="&amp;Summary!$C$5,G:G,"&lt;="&amp;G740)</f>
        <v/>
      </c>
      <c r="I740">
        <f>IF(E740="Car/Van",IF(H740&lt;=10000,0.45,0.25),IF(E740="Motorcycle",0.24,IF(E740="Bicycle",0.20,0)))</f>
        <v/>
      </c>
      <c r="J740" s="4">
        <f>IF(E740="Car/Van",IF(H740&lt;=10000,F740*0.45,IF(H740-F740&gt;=10000,F740*0.25,(10000-(H740-F740))*0.45 + (F740-(10000-(H740-F740)))*0.25))),IF(E740="Motorcycle",F740*0.24,IF(E740="Bicycle",F740*0.20,0)))</f>
        <v/>
      </c>
      <c r="K740" s="4" t="n"/>
      <c r="L740" s="4">
        <f>MAX(0,J740-K740)</f>
        <v/>
      </c>
    </row>
    <row r="741">
      <c r="A741" s="2" t="n"/>
      <c r="F741" s="3" t="n"/>
      <c r="G741" t="n">
        <v>740</v>
      </c>
      <c r="H741">
        <f>SUMIFS(F:F,E:E,"Car/Van",A:A,"&gt;="&amp;Summary!$C$4,A:A,"&lt;="&amp;Summary!$C$5,G:G,"&lt;="&amp;G741)</f>
        <v/>
      </c>
      <c r="I741">
        <f>IF(E741="Car/Van",IF(H741&lt;=10000,0.45,0.25),IF(E741="Motorcycle",0.24,IF(E741="Bicycle",0.20,0)))</f>
        <v/>
      </c>
      <c r="J741" s="4">
        <f>IF(E741="Car/Van",IF(H741&lt;=10000,F741*0.45,IF(H741-F741&gt;=10000,F741*0.25,(10000-(H741-F741))*0.45 + (F741-(10000-(H741-F741)))*0.25))),IF(E741="Motorcycle",F741*0.24,IF(E741="Bicycle",F741*0.20,0)))</f>
        <v/>
      </c>
      <c r="K741" s="4" t="n"/>
      <c r="L741" s="4">
        <f>MAX(0,J741-K741)</f>
        <v/>
      </c>
    </row>
    <row r="742">
      <c r="A742" s="2" t="n"/>
      <c r="F742" s="3" t="n"/>
      <c r="G742" t="n">
        <v>741</v>
      </c>
      <c r="H742">
        <f>SUMIFS(F:F,E:E,"Car/Van",A:A,"&gt;="&amp;Summary!$C$4,A:A,"&lt;="&amp;Summary!$C$5,G:G,"&lt;="&amp;G742)</f>
        <v/>
      </c>
      <c r="I742">
        <f>IF(E742="Car/Van",IF(H742&lt;=10000,0.45,0.25),IF(E742="Motorcycle",0.24,IF(E742="Bicycle",0.20,0)))</f>
        <v/>
      </c>
      <c r="J742" s="4">
        <f>IF(E742="Car/Van",IF(H742&lt;=10000,F742*0.45,IF(H742-F742&gt;=10000,F742*0.25,(10000-(H742-F742))*0.45 + (F742-(10000-(H742-F742)))*0.25))),IF(E742="Motorcycle",F742*0.24,IF(E742="Bicycle",F742*0.20,0)))</f>
        <v/>
      </c>
      <c r="K742" s="4" t="n"/>
      <c r="L742" s="4">
        <f>MAX(0,J742-K742)</f>
        <v/>
      </c>
    </row>
    <row r="743">
      <c r="A743" s="2" t="n"/>
      <c r="F743" s="3" t="n"/>
      <c r="G743" t="n">
        <v>742</v>
      </c>
      <c r="H743">
        <f>SUMIFS(F:F,E:E,"Car/Van",A:A,"&gt;="&amp;Summary!$C$4,A:A,"&lt;="&amp;Summary!$C$5,G:G,"&lt;="&amp;G743)</f>
        <v/>
      </c>
      <c r="I743">
        <f>IF(E743="Car/Van",IF(H743&lt;=10000,0.45,0.25),IF(E743="Motorcycle",0.24,IF(E743="Bicycle",0.20,0)))</f>
        <v/>
      </c>
      <c r="J743" s="4">
        <f>IF(E743="Car/Van",IF(H743&lt;=10000,F743*0.45,IF(H743-F743&gt;=10000,F743*0.25,(10000-(H743-F743))*0.45 + (F743-(10000-(H743-F743)))*0.25))),IF(E743="Motorcycle",F743*0.24,IF(E743="Bicycle",F743*0.20,0)))</f>
        <v/>
      </c>
      <c r="K743" s="4" t="n"/>
      <c r="L743" s="4">
        <f>MAX(0,J743-K743)</f>
        <v/>
      </c>
    </row>
    <row r="744">
      <c r="A744" s="2" t="n"/>
      <c r="F744" s="3" t="n"/>
      <c r="G744" t="n">
        <v>743</v>
      </c>
      <c r="H744">
        <f>SUMIFS(F:F,E:E,"Car/Van",A:A,"&gt;="&amp;Summary!$C$4,A:A,"&lt;="&amp;Summary!$C$5,G:G,"&lt;="&amp;G744)</f>
        <v/>
      </c>
      <c r="I744">
        <f>IF(E744="Car/Van",IF(H744&lt;=10000,0.45,0.25),IF(E744="Motorcycle",0.24,IF(E744="Bicycle",0.20,0)))</f>
        <v/>
      </c>
      <c r="J744" s="4">
        <f>IF(E744="Car/Van",IF(H744&lt;=10000,F744*0.45,IF(H744-F744&gt;=10000,F744*0.25,(10000-(H744-F744))*0.45 + (F744-(10000-(H744-F744)))*0.25))),IF(E744="Motorcycle",F744*0.24,IF(E744="Bicycle",F744*0.20,0)))</f>
        <v/>
      </c>
      <c r="K744" s="4" t="n"/>
      <c r="L744" s="4">
        <f>MAX(0,J744-K744)</f>
        <v/>
      </c>
    </row>
    <row r="745">
      <c r="A745" s="2" t="n"/>
      <c r="F745" s="3" t="n"/>
      <c r="G745" t="n">
        <v>744</v>
      </c>
      <c r="H745">
        <f>SUMIFS(F:F,E:E,"Car/Van",A:A,"&gt;="&amp;Summary!$C$4,A:A,"&lt;="&amp;Summary!$C$5,G:G,"&lt;="&amp;G745)</f>
        <v/>
      </c>
      <c r="I745">
        <f>IF(E745="Car/Van",IF(H745&lt;=10000,0.45,0.25),IF(E745="Motorcycle",0.24,IF(E745="Bicycle",0.20,0)))</f>
        <v/>
      </c>
      <c r="J745" s="4">
        <f>IF(E745="Car/Van",IF(H745&lt;=10000,F745*0.45,IF(H745-F745&gt;=10000,F745*0.25,(10000-(H745-F745))*0.45 + (F745-(10000-(H745-F745)))*0.25))),IF(E745="Motorcycle",F745*0.24,IF(E745="Bicycle",F745*0.20,0)))</f>
        <v/>
      </c>
      <c r="K745" s="4" t="n"/>
      <c r="L745" s="4">
        <f>MAX(0,J745-K745)</f>
        <v/>
      </c>
    </row>
    <row r="746">
      <c r="A746" s="2" t="n"/>
      <c r="F746" s="3" t="n"/>
      <c r="G746" t="n">
        <v>745</v>
      </c>
      <c r="H746">
        <f>SUMIFS(F:F,E:E,"Car/Van",A:A,"&gt;="&amp;Summary!$C$4,A:A,"&lt;="&amp;Summary!$C$5,G:G,"&lt;="&amp;G746)</f>
        <v/>
      </c>
      <c r="I746">
        <f>IF(E746="Car/Van",IF(H746&lt;=10000,0.45,0.25),IF(E746="Motorcycle",0.24,IF(E746="Bicycle",0.20,0)))</f>
        <v/>
      </c>
      <c r="J746" s="4">
        <f>IF(E746="Car/Van",IF(H746&lt;=10000,F746*0.45,IF(H746-F746&gt;=10000,F746*0.25,(10000-(H746-F746))*0.45 + (F746-(10000-(H746-F746)))*0.25))),IF(E746="Motorcycle",F746*0.24,IF(E746="Bicycle",F746*0.20,0)))</f>
        <v/>
      </c>
      <c r="K746" s="4" t="n"/>
      <c r="L746" s="4">
        <f>MAX(0,J746-K746)</f>
        <v/>
      </c>
    </row>
    <row r="747">
      <c r="A747" s="2" t="n"/>
      <c r="F747" s="3" t="n"/>
      <c r="G747" t="n">
        <v>746</v>
      </c>
      <c r="H747">
        <f>SUMIFS(F:F,E:E,"Car/Van",A:A,"&gt;="&amp;Summary!$C$4,A:A,"&lt;="&amp;Summary!$C$5,G:G,"&lt;="&amp;G747)</f>
        <v/>
      </c>
      <c r="I747">
        <f>IF(E747="Car/Van",IF(H747&lt;=10000,0.45,0.25),IF(E747="Motorcycle",0.24,IF(E747="Bicycle",0.20,0)))</f>
        <v/>
      </c>
      <c r="J747" s="4">
        <f>IF(E747="Car/Van",IF(H747&lt;=10000,F747*0.45,IF(H747-F747&gt;=10000,F747*0.25,(10000-(H747-F747))*0.45 + (F747-(10000-(H747-F747)))*0.25))),IF(E747="Motorcycle",F747*0.24,IF(E747="Bicycle",F747*0.20,0)))</f>
        <v/>
      </c>
      <c r="K747" s="4" t="n"/>
      <c r="L747" s="4">
        <f>MAX(0,J747-K747)</f>
        <v/>
      </c>
    </row>
    <row r="748">
      <c r="A748" s="2" t="n"/>
      <c r="F748" s="3" t="n"/>
      <c r="G748" t="n">
        <v>747</v>
      </c>
      <c r="H748">
        <f>SUMIFS(F:F,E:E,"Car/Van",A:A,"&gt;="&amp;Summary!$C$4,A:A,"&lt;="&amp;Summary!$C$5,G:G,"&lt;="&amp;G748)</f>
        <v/>
      </c>
      <c r="I748">
        <f>IF(E748="Car/Van",IF(H748&lt;=10000,0.45,0.25),IF(E748="Motorcycle",0.24,IF(E748="Bicycle",0.20,0)))</f>
        <v/>
      </c>
      <c r="J748" s="4">
        <f>IF(E748="Car/Van",IF(H748&lt;=10000,F748*0.45,IF(H748-F748&gt;=10000,F748*0.25,(10000-(H748-F748))*0.45 + (F748-(10000-(H748-F748)))*0.25))),IF(E748="Motorcycle",F748*0.24,IF(E748="Bicycle",F748*0.20,0)))</f>
        <v/>
      </c>
      <c r="K748" s="4" t="n"/>
      <c r="L748" s="4">
        <f>MAX(0,J748-K748)</f>
        <v/>
      </c>
    </row>
    <row r="749">
      <c r="A749" s="2" t="n"/>
      <c r="F749" s="3" t="n"/>
      <c r="G749" t="n">
        <v>748</v>
      </c>
      <c r="H749">
        <f>SUMIFS(F:F,E:E,"Car/Van",A:A,"&gt;="&amp;Summary!$C$4,A:A,"&lt;="&amp;Summary!$C$5,G:G,"&lt;="&amp;G749)</f>
        <v/>
      </c>
      <c r="I749">
        <f>IF(E749="Car/Van",IF(H749&lt;=10000,0.45,0.25),IF(E749="Motorcycle",0.24,IF(E749="Bicycle",0.20,0)))</f>
        <v/>
      </c>
      <c r="J749" s="4">
        <f>IF(E749="Car/Van",IF(H749&lt;=10000,F749*0.45,IF(H749-F749&gt;=10000,F749*0.25,(10000-(H749-F749))*0.45 + (F749-(10000-(H749-F749)))*0.25))),IF(E749="Motorcycle",F749*0.24,IF(E749="Bicycle",F749*0.20,0)))</f>
        <v/>
      </c>
      <c r="K749" s="4" t="n"/>
      <c r="L749" s="4">
        <f>MAX(0,J749-K749)</f>
        <v/>
      </c>
    </row>
    <row r="750">
      <c r="A750" s="2" t="n"/>
      <c r="F750" s="3" t="n"/>
      <c r="G750" t="n">
        <v>749</v>
      </c>
      <c r="H750">
        <f>SUMIFS(F:F,E:E,"Car/Van",A:A,"&gt;="&amp;Summary!$C$4,A:A,"&lt;="&amp;Summary!$C$5,G:G,"&lt;="&amp;G750)</f>
        <v/>
      </c>
      <c r="I750">
        <f>IF(E750="Car/Van",IF(H750&lt;=10000,0.45,0.25),IF(E750="Motorcycle",0.24,IF(E750="Bicycle",0.20,0)))</f>
        <v/>
      </c>
      <c r="J750" s="4">
        <f>IF(E750="Car/Van",IF(H750&lt;=10000,F750*0.45,IF(H750-F750&gt;=10000,F750*0.25,(10000-(H750-F750))*0.45 + (F750-(10000-(H750-F750)))*0.25))),IF(E750="Motorcycle",F750*0.24,IF(E750="Bicycle",F750*0.20,0)))</f>
        <v/>
      </c>
      <c r="K750" s="4" t="n"/>
      <c r="L750" s="4">
        <f>MAX(0,J750-K750)</f>
        <v/>
      </c>
    </row>
    <row r="751">
      <c r="A751" s="2" t="n"/>
      <c r="F751" s="3" t="n"/>
      <c r="G751" t="n">
        <v>750</v>
      </c>
      <c r="H751">
        <f>SUMIFS(F:F,E:E,"Car/Van",A:A,"&gt;="&amp;Summary!$C$4,A:A,"&lt;="&amp;Summary!$C$5,G:G,"&lt;="&amp;G751)</f>
        <v/>
      </c>
      <c r="I751">
        <f>IF(E751="Car/Van",IF(H751&lt;=10000,0.45,0.25),IF(E751="Motorcycle",0.24,IF(E751="Bicycle",0.20,0)))</f>
        <v/>
      </c>
      <c r="J751" s="4">
        <f>IF(E751="Car/Van",IF(H751&lt;=10000,F751*0.45,IF(H751-F751&gt;=10000,F751*0.25,(10000-(H751-F751))*0.45 + (F751-(10000-(H751-F751)))*0.25))),IF(E751="Motorcycle",F751*0.24,IF(E751="Bicycle",F751*0.20,0)))</f>
        <v/>
      </c>
      <c r="K751" s="4" t="n"/>
      <c r="L751" s="4">
        <f>MAX(0,J751-K751)</f>
        <v/>
      </c>
    </row>
    <row r="752">
      <c r="A752" s="2" t="n"/>
      <c r="F752" s="3" t="n"/>
      <c r="G752" t="n">
        <v>751</v>
      </c>
      <c r="H752">
        <f>SUMIFS(F:F,E:E,"Car/Van",A:A,"&gt;="&amp;Summary!$C$4,A:A,"&lt;="&amp;Summary!$C$5,G:G,"&lt;="&amp;G752)</f>
        <v/>
      </c>
      <c r="I752">
        <f>IF(E752="Car/Van",IF(H752&lt;=10000,0.45,0.25),IF(E752="Motorcycle",0.24,IF(E752="Bicycle",0.20,0)))</f>
        <v/>
      </c>
      <c r="J752" s="4">
        <f>IF(E752="Car/Van",IF(H752&lt;=10000,F752*0.45,IF(H752-F752&gt;=10000,F752*0.25,(10000-(H752-F752))*0.45 + (F752-(10000-(H752-F752)))*0.25))),IF(E752="Motorcycle",F752*0.24,IF(E752="Bicycle",F752*0.20,0)))</f>
        <v/>
      </c>
      <c r="K752" s="4" t="n"/>
      <c r="L752" s="4">
        <f>MAX(0,J752-K752)</f>
        <v/>
      </c>
    </row>
    <row r="753">
      <c r="A753" s="2" t="n"/>
      <c r="F753" s="3" t="n"/>
      <c r="G753" t="n">
        <v>752</v>
      </c>
      <c r="H753">
        <f>SUMIFS(F:F,E:E,"Car/Van",A:A,"&gt;="&amp;Summary!$C$4,A:A,"&lt;="&amp;Summary!$C$5,G:G,"&lt;="&amp;G753)</f>
        <v/>
      </c>
      <c r="I753">
        <f>IF(E753="Car/Van",IF(H753&lt;=10000,0.45,0.25),IF(E753="Motorcycle",0.24,IF(E753="Bicycle",0.20,0)))</f>
        <v/>
      </c>
      <c r="J753" s="4">
        <f>IF(E753="Car/Van",IF(H753&lt;=10000,F753*0.45,IF(H753-F753&gt;=10000,F753*0.25,(10000-(H753-F753))*0.45 + (F753-(10000-(H753-F753)))*0.25))),IF(E753="Motorcycle",F753*0.24,IF(E753="Bicycle",F753*0.20,0)))</f>
        <v/>
      </c>
      <c r="K753" s="4" t="n"/>
      <c r="L753" s="4">
        <f>MAX(0,J753-K753)</f>
        <v/>
      </c>
    </row>
    <row r="754">
      <c r="A754" s="2" t="n"/>
      <c r="F754" s="3" t="n"/>
      <c r="G754" t="n">
        <v>753</v>
      </c>
      <c r="H754">
        <f>SUMIFS(F:F,E:E,"Car/Van",A:A,"&gt;="&amp;Summary!$C$4,A:A,"&lt;="&amp;Summary!$C$5,G:G,"&lt;="&amp;G754)</f>
        <v/>
      </c>
      <c r="I754">
        <f>IF(E754="Car/Van",IF(H754&lt;=10000,0.45,0.25),IF(E754="Motorcycle",0.24,IF(E754="Bicycle",0.20,0)))</f>
        <v/>
      </c>
      <c r="J754" s="4">
        <f>IF(E754="Car/Van",IF(H754&lt;=10000,F754*0.45,IF(H754-F754&gt;=10000,F754*0.25,(10000-(H754-F754))*0.45 + (F754-(10000-(H754-F754)))*0.25))),IF(E754="Motorcycle",F754*0.24,IF(E754="Bicycle",F754*0.20,0)))</f>
        <v/>
      </c>
      <c r="K754" s="4" t="n"/>
      <c r="L754" s="4">
        <f>MAX(0,J754-K754)</f>
        <v/>
      </c>
    </row>
    <row r="755">
      <c r="A755" s="2" t="n"/>
      <c r="F755" s="3" t="n"/>
      <c r="G755" t="n">
        <v>754</v>
      </c>
      <c r="H755">
        <f>SUMIFS(F:F,E:E,"Car/Van",A:A,"&gt;="&amp;Summary!$C$4,A:A,"&lt;="&amp;Summary!$C$5,G:G,"&lt;="&amp;G755)</f>
        <v/>
      </c>
      <c r="I755">
        <f>IF(E755="Car/Van",IF(H755&lt;=10000,0.45,0.25),IF(E755="Motorcycle",0.24,IF(E755="Bicycle",0.20,0)))</f>
        <v/>
      </c>
      <c r="J755" s="4">
        <f>IF(E755="Car/Van",IF(H755&lt;=10000,F755*0.45,IF(H755-F755&gt;=10000,F755*0.25,(10000-(H755-F755))*0.45 + (F755-(10000-(H755-F755)))*0.25))),IF(E755="Motorcycle",F755*0.24,IF(E755="Bicycle",F755*0.20,0)))</f>
        <v/>
      </c>
      <c r="K755" s="4" t="n"/>
      <c r="L755" s="4">
        <f>MAX(0,J755-K755)</f>
        <v/>
      </c>
    </row>
    <row r="756">
      <c r="A756" s="2" t="n"/>
      <c r="F756" s="3" t="n"/>
      <c r="G756" t="n">
        <v>755</v>
      </c>
      <c r="H756">
        <f>SUMIFS(F:F,E:E,"Car/Van",A:A,"&gt;="&amp;Summary!$C$4,A:A,"&lt;="&amp;Summary!$C$5,G:G,"&lt;="&amp;G756)</f>
        <v/>
      </c>
      <c r="I756">
        <f>IF(E756="Car/Van",IF(H756&lt;=10000,0.45,0.25),IF(E756="Motorcycle",0.24,IF(E756="Bicycle",0.20,0)))</f>
        <v/>
      </c>
      <c r="J756" s="4">
        <f>IF(E756="Car/Van",IF(H756&lt;=10000,F756*0.45,IF(H756-F756&gt;=10000,F756*0.25,(10000-(H756-F756))*0.45 + (F756-(10000-(H756-F756)))*0.25))),IF(E756="Motorcycle",F756*0.24,IF(E756="Bicycle",F756*0.20,0)))</f>
        <v/>
      </c>
      <c r="K756" s="4" t="n"/>
      <c r="L756" s="4">
        <f>MAX(0,J756-K756)</f>
        <v/>
      </c>
    </row>
    <row r="757">
      <c r="A757" s="2" t="n"/>
      <c r="F757" s="3" t="n"/>
      <c r="G757" t="n">
        <v>756</v>
      </c>
      <c r="H757">
        <f>SUMIFS(F:F,E:E,"Car/Van",A:A,"&gt;="&amp;Summary!$C$4,A:A,"&lt;="&amp;Summary!$C$5,G:G,"&lt;="&amp;G757)</f>
        <v/>
      </c>
      <c r="I757">
        <f>IF(E757="Car/Van",IF(H757&lt;=10000,0.45,0.25),IF(E757="Motorcycle",0.24,IF(E757="Bicycle",0.20,0)))</f>
        <v/>
      </c>
      <c r="J757" s="4">
        <f>IF(E757="Car/Van",IF(H757&lt;=10000,F757*0.45,IF(H757-F757&gt;=10000,F757*0.25,(10000-(H757-F757))*0.45 + (F757-(10000-(H757-F757)))*0.25))),IF(E757="Motorcycle",F757*0.24,IF(E757="Bicycle",F757*0.20,0)))</f>
        <v/>
      </c>
      <c r="K757" s="4" t="n"/>
      <c r="L757" s="4">
        <f>MAX(0,J757-K757)</f>
        <v/>
      </c>
    </row>
    <row r="758">
      <c r="A758" s="2" t="n"/>
      <c r="F758" s="3" t="n"/>
      <c r="G758" t="n">
        <v>757</v>
      </c>
      <c r="H758">
        <f>SUMIFS(F:F,E:E,"Car/Van",A:A,"&gt;="&amp;Summary!$C$4,A:A,"&lt;="&amp;Summary!$C$5,G:G,"&lt;="&amp;G758)</f>
        <v/>
      </c>
      <c r="I758">
        <f>IF(E758="Car/Van",IF(H758&lt;=10000,0.45,0.25),IF(E758="Motorcycle",0.24,IF(E758="Bicycle",0.20,0)))</f>
        <v/>
      </c>
      <c r="J758" s="4">
        <f>IF(E758="Car/Van",IF(H758&lt;=10000,F758*0.45,IF(H758-F758&gt;=10000,F758*0.25,(10000-(H758-F758))*0.45 + (F758-(10000-(H758-F758)))*0.25))),IF(E758="Motorcycle",F758*0.24,IF(E758="Bicycle",F758*0.20,0)))</f>
        <v/>
      </c>
      <c r="K758" s="4" t="n"/>
      <c r="L758" s="4">
        <f>MAX(0,J758-K758)</f>
        <v/>
      </c>
    </row>
    <row r="759">
      <c r="A759" s="2" t="n"/>
      <c r="F759" s="3" t="n"/>
      <c r="G759" t="n">
        <v>758</v>
      </c>
      <c r="H759">
        <f>SUMIFS(F:F,E:E,"Car/Van",A:A,"&gt;="&amp;Summary!$C$4,A:A,"&lt;="&amp;Summary!$C$5,G:G,"&lt;="&amp;G759)</f>
        <v/>
      </c>
      <c r="I759">
        <f>IF(E759="Car/Van",IF(H759&lt;=10000,0.45,0.25),IF(E759="Motorcycle",0.24,IF(E759="Bicycle",0.20,0)))</f>
        <v/>
      </c>
      <c r="J759" s="4">
        <f>IF(E759="Car/Van",IF(H759&lt;=10000,F759*0.45,IF(H759-F759&gt;=10000,F759*0.25,(10000-(H759-F759))*0.45 + (F759-(10000-(H759-F759)))*0.25))),IF(E759="Motorcycle",F759*0.24,IF(E759="Bicycle",F759*0.20,0)))</f>
        <v/>
      </c>
      <c r="K759" s="4" t="n"/>
      <c r="L759" s="4">
        <f>MAX(0,J759-K759)</f>
        <v/>
      </c>
    </row>
    <row r="760">
      <c r="A760" s="2" t="n"/>
      <c r="F760" s="3" t="n"/>
      <c r="G760" t="n">
        <v>759</v>
      </c>
      <c r="H760">
        <f>SUMIFS(F:F,E:E,"Car/Van",A:A,"&gt;="&amp;Summary!$C$4,A:A,"&lt;="&amp;Summary!$C$5,G:G,"&lt;="&amp;G760)</f>
        <v/>
      </c>
      <c r="I760">
        <f>IF(E760="Car/Van",IF(H760&lt;=10000,0.45,0.25),IF(E760="Motorcycle",0.24,IF(E760="Bicycle",0.20,0)))</f>
        <v/>
      </c>
      <c r="J760" s="4">
        <f>IF(E760="Car/Van",IF(H760&lt;=10000,F760*0.45,IF(H760-F760&gt;=10000,F760*0.25,(10000-(H760-F760))*0.45 + (F760-(10000-(H760-F760)))*0.25))),IF(E760="Motorcycle",F760*0.24,IF(E760="Bicycle",F760*0.20,0)))</f>
        <v/>
      </c>
      <c r="K760" s="4" t="n"/>
      <c r="L760" s="4">
        <f>MAX(0,J760-K760)</f>
        <v/>
      </c>
    </row>
    <row r="761">
      <c r="A761" s="2" t="n"/>
      <c r="F761" s="3" t="n"/>
      <c r="G761" t="n">
        <v>760</v>
      </c>
      <c r="H761">
        <f>SUMIFS(F:F,E:E,"Car/Van",A:A,"&gt;="&amp;Summary!$C$4,A:A,"&lt;="&amp;Summary!$C$5,G:G,"&lt;="&amp;G761)</f>
        <v/>
      </c>
      <c r="I761">
        <f>IF(E761="Car/Van",IF(H761&lt;=10000,0.45,0.25),IF(E761="Motorcycle",0.24,IF(E761="Bicycle",0.20,0)))</f>
        <v/>
      </c>
      <c r="J761" s="4">
        <f>IF(E761="Car/Van",IF(H761&lt;=10000,F761*0.45,IF(H761-F761&gt;=10000,F761*0.25,(10000-(H761-F761))*0.45 + (F761-(10000-(H761-F761)))*0.25))),IF(E761="Motorcycle",F761*0.24,IF(E761="Bicycle",F761*0.20,0)))</f>
        <v/>
      </c>
      <c r="K761" s="4" t="n"/>
      <c r="L761" s="4">
        <f>MAX(0,J761-K761)</f>
        <v/>
      </c>
    </row>
    <row r="762">
      <c r="A762" s="2" t="n"/>
      <c r="F762" s="3" t="n"/>
      <c r="G762" t="n">
        <v>761</v>
      </c>
      <c r="H762">
        <f>SUMIFS(F:F,E:E,"Car/Van",A:A,"&gt;="&amp;Summary!$C$4,A:A,"&lt;="&amp;Summary!$C$5,G:G,"&lt;="&amp;G762)</f>
        <v/>
      </c>
      <c r="I762">
        <f>IF(E762="Car/Van",IF(H762&lt;=10000,0.45,0.25),IF(E762="Motorcycle",0.24,IF(E762="Bicycle",0.20,0)))</f>
        <v/>
      </c>
      <c r="J762" s="4">
        <f>IF(E762="Car/Van",IF(H762&lt;=10000,F762*0.45,IF(H762-F762&gt;=10000,F762*0.25,(10000-(H762-F762))*0.45 + (F762-(10000-(H762-F762)))*0.25))),IF(E762="Motorcycle",F762*0.24,IF(E762="Bicycle",F762*0.20,0)))</f>
        <v/>
      </c>
      <c r="K762" s="4" t="n"/>
      <c r="L762" s="4">
        <f>MAX(0,J762-K762)</f>
        <v/>
      </c>
    </row>
    <row r="763">
      <c r="A763" s="2" t="n"/>
      <c r="F763" s="3" t="n"/>
      <c r="G763" t="n">
        <v>762</v>
      </c>
      <c r="H763">
        <f>SUMIFS(F:F,E:E,"Car/Van",A:A,"&gt;="&amp;Summary!$C$4,A:A,"&lt;="&amp;Summary!$C$5,G:G,"&lt;="&amp;G763)</f>
        <v/>
      </c>
      <c r="I763">
        <f>IF(E763="Car/Van",IF(H763&lt;=10000,0.45,0.25),IF(E763="Motorcycle",0.24,IF(E763="Bicycle",0.20,0)))</f>
        <v/>
      </c>
      <c r="J763" s="4">
        <f>IF(E763="Car/Van",IF(H763&lt;=10000,F763*0.45,IF(H763-F763&gt;=10000,F763*0.25,(10000-(H763-F763))*0.45 + (F763-(10000-(H763-F763)))*0.25))),IF(E763="Motorcycle",F763*0.24,IF(E763="Bicycle",F763*0.20,0)))</f>
        <v/>
      </c>
      <c r="K763" s="4" t="n"/>
      <c r="L763" s="4">
        <f>MAX(0,J763-K763)</f>
        <v/>
      </c>
    </row>
    <row r="764">
      <c r="A764" s="2" t="n"/>
      <c r="F764" s="3" t="n"/>
      <c r="G764" t="n">
        <v>763</v>
      </c>
      <c r="H764">
        <f>SUMIFS(F:F,E:E,"Car/Van",A:A,"&gt;="&amp;Summary!$C$4,A:A,"&lt;="&amp;Summary!$C$5,G:G,"&lt;="&amp;G764)</f>
        <v/>
      </c>
      <c r="I764">
        <f>IF(E764="Car/Van",IF(H764&lt;=10000,0.45,0.25),IF(E764="Motorcycle",0.24,IF(E764="Bicycle",0.20,0)))</f>
        <v/>
      </c>
      <c r="J764" s="4">
        <f>IF(E764="Car/Van",IF(H764&lt;=10000,F764*0.45,IF(H764-F764&gt;=10000,F764*0.25,(10000-(H764-F764))*0.45 + (F764-(10000-(H764-F764)))*0.25))),IF(E764="Motorcycle",F764*0.24,IF(E764="Bicycle",F764*0.20,0)))</f>
        <v/>
      </c>
      <c r="K764" s="4" t="n"/>
      <c r="L764" s="4">
        <f>MAX(0,J764-K764)</f>
        <v/>
      </c>
    </row>
    <row r="765">
      <c r="A765" s="2" t="n"/>
      <c r="F765" s="3" t="n"/>
      <c r="G765" t="n">
        <v>764</v>
      </c>
      <c r="H765">
        <f>SUMIFS(F:F,E:E,"Car/Van",A:A,"&gt;="&amp;Summary!$C$4,A:A,"&lt;="&amp;Summary!$C$5,G:G,"&lt;="&amp;G765)</f>
        <v/>
      </c>
      <c r="I765">
        <f>IF(E765="Car/Van",IF(H765&lt;=10000,0.45,0.25),IF(E765="Motorcycle",0.24,IF(E765="Bicycle",0.20,0)))</f>
        <v/>
      </c>
      <c r="J765" s="4">
        <f>IF(E765="Car/Van",IF(H765&lt;=10000,F765*0.45,IF(H765-F765&gt;=10000,F765*0.25,(10000-(H765-F765))*0.45 + (F765-(10000-(H765-F765)))*0.25))),IF(E765="Motorcycle",F765*0.24,IF(E765="Bicycle",F765*0.20,0)))</f>
        <v/>
      </c>
      <c r="K765" s="4" t="n"/>
      <c r="L765" s="4">
        <f>MAX(0,J765-K765)</f>
        <v/>
      </c>
    </row>
    <row r="766">
      <c r="A766" s="2" t="n"/>
      <c r="F766" s="3" t="n"/>
      <c r="G766" t="n">
        <v>765</v>
      </c>
      <c r="H766">
        <f>SUMIFS(F:F,E:E,"Car/Van",A:A,"&gt;="&amp;Summary!$C$4,A:A,"&lt;="&amp;Summary!$C$5,G:G,"&lt;="&amp;G766)</f>
        <v/>
      </c>
      <c r="I766">
        <f>IF(E766="Car/Van",IF(H766&lt;=10000,0.45,0.25),IF(E766="Motorcycle",0.24,IF(E766="Bicycle",0.20,0)))</f>
        <v/>
      </c>
      <c r="J766" s="4">
        <f>IF(E766="Car/Van",IF(H766&lt;=10000,F766*0.45,IF(H766-F766&gt;=10000,F766*0.25,(10000-(H766-F766))*0.45 + (F766-(10000-(H766-F766)))*0.25))),IF(E766="Motorcycle",F766*0.24,IF(E766="Bicycle",F766*0.20,0)))</f>
        <v/>
      </c>
      <c r="K766" s="4" t="n"/>
      <c r="L766" s="4">
        <f>MAX(0,J766-K766)</f>
        <v/>
      </c>
    </row>
    <row r="767">
      <c r="A767" s="2" t="n"/>
      <c r="F767" s="3" t="n"/>
      <c r="G767" t="n">
        <v>766</v>
      </c>
      <c r="H767">
        <f>SUMIFS(F:F,E:E,"Car/Van",A:A,"&gt;="&amp;Summary!$C$4,A:A,"&lt;="&amp;Summary!$C$5,G:G,"&lt;="&amp;G767)</f>
        <v/>
      </c>
      <c r="I767">
        <f>IF(E767="Car/Van",IF(H767&lt;=10000,0.45,0.25),IF(E767="Motorcycle",0.24,IF(E767="Bicycle",0.20,0)))</f>
        <v/>
      </c>
      <c r="J767" s="4">
        <f>IF(E767="Car/Van",IF(H767&lt;=10000,F767*0.45,IF(H767-F767&gt;=10000,F767*0.25,(10000-(H767-F767))*0.45 + (F767-(10000-(H767-F767)))*0.25))),IF(E767="Motorcycle",F767*0.24,IF(E767="Bicycle",F767*0.20,0)))</f>
        <v/>
      </c>
      <c r="K767" s="4" t="n"/>
      <c r="L767" s="4">
        <f>MAX(0,J767-K767)</f>
        <v/>
      </c>
    </row>
    <row r="768">
      <c r="A768" s="2" t="n"/>
      <c r="F768" s="3" t="n"/>
      <c r="G768" t="n">
        <v>767</v>
      </c>
      <c r="H768">
        <f>SUMIFS(F:F,E:E,"Car/Van",A:A,"&gt;="&amp;Summary!$C$4,A:A,"&lt;="&amp;Summary!$C$5,G:G,"&lt;="&amp;G768)</f>
        <v/>
      </c>
      <c r="I768">
        <f>IF(E768="Car/Van",IF(H768&lt;=10000,0.45,0.25),IF(E768="Motorcycle",0.24,IF(E768="Bicycle",0.20,0)))</f>
        <v/>
      </c>
      <c r="J768" s="4">
        <f>IF(E768="Car/Van",IF(H768&lt;=10000,F768*0.45,IF(H768-F768&gt;=10000,F768*0.25,(10000-(H768-F768))*0.45 + (F768-(10000-(H768-F768)))*0.25))),IF(E768="Motorcycle",F768*0.24,IF(E768="Bicycle",F768*0.20,0)))</f>
        <v/>
      </c>
      <c r="K768" s="4" t="n"/>
      <c r="L768" s="4">
        <f>MAX(0,J768-K768)</f>
        <v/>
      </c>
    </row>
    <row r="769">
      <c r="A769" s="2" t="n"/>
      <c r="F769" s="3" t="n"/>
      <c r="G769" t="n">
        <v>768</v>
      </c>
      <c r="H769">
        <f>SUMIFS(F:F,E:E,"Car/Van",A:A,"&gt;="&amp;Summary!$C$4,A:A,"&lt;="&amp;Summary!$C$5,G:G,"&lt;="&amp;G769)</f>
        <v/>
      </c>
      <c r="I769">
        <f>IF(E769="Car/Van",IF(H769&lt;=10000,0.45,0.25),IF(E769="Motorcycle",0.24,IF(E769="Bicycle",0.20,0)))</f>
        <v/>
      </c>
      <c r="J769" s="4">
        <f>IF(E769="Car/Van",IF(H769&lt;=10000,F769*0.45,IF(H769-F769&gt;=10000,F769*0.25,(10000-(H769-F769))*0.45 + (F769-(10000-(H769-F769)))*0.25))),IF(E769="Motorcycle",F769*0.24,IF(E769="Bicycle",F769*0.20,0)))</f>
        <v/>
      </c>
      <c r="K769" s="4" t="n"/>
      <c r="L769" s="4">
        <f>MAX(0,J769-K769)</f>
        <v/>
      </c>
    </row>
    <row r="770">
      <c r="A770" s="2" t="n"/>
      <c r="F770" s="3" t="n"/>
      <c r="G770" t="n">
        <v>769</v>
      </c>
      <c r="H770">
        <f>SUMIFS(F:F,E:E,"Car/Van",A:A,"&gt;="&amp;Summary!$C$4,A:A,"&lt;="&amp;Summary!$C$5,G:G,"&lt;="&amp;G770)</f>
        <v/>
      </c>
      <c r="I770">
        <f>IF(E770="Car/Van",IF(H770&lt;=10000,0.45,0.25),IF(E770="Motorcycle",0.24,IF(E770="Bicycle",0.20,0)))</f>
        <v/>
      </c>
      <c r="J770" s="4">
        <f>IF(E770="Car/Van",IF(H770&lt;=10000,F770*0.45,IF(H770-F770&gt;=10000,F770*0.25,(10000-(H770-F770))*0.45 + (F770-(10000-(H770-F770)))*0.25))),IF(E770="Motorcycle",F770*0.24,IF(E770="Bicycle",F770*0.20,0)))</f>
        <v/>
      </c>
      <c r="K770" s="4" t="n"/>
      <c r="L770" s="4">
        <f>MAX(0,J770-K770)</f>
        <v/>
      </c>
    </row>
    <row r="771">
      <c r="A771" s="2" t="n"/>
      <c r="F771" s="3" t="n"/>
      <c r="G771" t="n">
        <v>770</v>
      </c>
      <c r="H771">
        <f>SUMIFS(F:F,E:E,"Car/Van",A:A,"&gt;="&amp;Summary!$C$4,A:A,"&lt;="&amp;Summary!$C$5,G:G,"&lt;="&amp;G771)</f>
        <v/>
      </c>
      <c r="I771">
        <f>IF(E771="Car/Van",IF(H771&lt;=10000,0.45,0.25),IF(E771="Motorcycle",0.24,IF(E771="Bicycle",0.20,0)))</f>
        <v/>
      </c>
      <c r="J771" s="4">
        <f>IF(E771="Car/Van",IF(H771&lt;=10000,F771*0.45,IF(H771-F771&gt;=10000,F771*0.25,(10000-(H771-F771))*0.45 + (F771-(10000-(H771-F771)))*0.25))),IF(E771="Motorcycle",F771*0.24,IF(E771="Bicycle",F771*0.20,0)))</f>
        <v/>
      </c>
      <c r="K771" s="4" t="n"/>
      <c r="L771" s="4">
        <f>MAX(0,J771-K771)</f>
        <v/>
      </c>
    </row>
    <row r="772">
      <c r="A772" s="2" t="n"/>
      <c r="F772" s="3" t="n"/>
      <c r="G772" t="n">
        <v>771</v>
      </c>
      <c r="H772">
        <f>SUMIFS(F:F,E:E,"Car/Van",A:A,"&gt;="&amp;Summary!$C$4,A:A,"&lt;="&amp;Summary!$C$5,G:G,"&lt;="&amp;G772)</f>
        <v/>
      </c>
      <c r="I772">
        <f>IF(E772="Car/Van",IF(H772&lt;=10000,0.45,0.25),IF(E772="Motorcycle",0.24,IF(E772="Bicycle",0.20,0)))</f>
        <v/>
      </c>
      <c r="J772" s="4">
        <f>IF(E772="Car/Van",IF(H772&lt;=10000,F772*0.45,IF(H772-F772&gt;=10000,F772*0.25,(10000-(H772-F772))*0.45 + (F772-(10000-(H772-F772)))*0.25))),IF(E772="Motorcycle",F772*0.24,IF(E772="Bicycle",F772*0.20,0)))</f>
        <v/>
      </c>
      <c r="K772" s="4" t="n"/>
      <c r="L772" s="4">
        <f>MAX(0,J772-K772)</f>
        <v/>
      </c>
    </row>
    <row r="773">
      <c r="A773" s="2" t="n"/>
      <c r="F773" s="3" t="n"/>
      <c r="G773" t="n">
        <v>772</v>
      </c>
      <c r="H773">
        <f>SUMIFS(F:F,E:E,"Car/Van",A:A,"&gt;="&amp;Summary!$C$4,A:A,"&lt;="&amp;Summary!$C$5,G:G,"&lt;="&amp;G773)</f>
        <v/>
      </c>
      <c r="I773">
        <f>IF(E773="Car/Van",IF(H773&lt;=10000,0.45,0.25),IF(E773="Motorcycle",0.24,IF(E773="Bicycle",0.20,0)))</f>
        <v/>
      </c>
      <c r="J773" s="4">
        <f>IF(E773="Car/Van",IF(H773&lt;=10000,F773*0.45,IF(H773-F773&gt;=10000,F773*0.25,(10000-(H773-F773))*0.45 + (F773-(10000-(H773-F773)))*0.25))),IF(E773="Motorcycle",F773*0.24,IF(E773="Bicycle",F773*0.20,0)))</f>
        <v/>
      </c>
      <c r="K773" s="4" t="n"/>
      <c r="L773" s="4">
        <f>MAX(0,J773-K773)</f>
        <v/>
      </c>
    </row>
    <row r="774">
      <c r="A774" s="2" t="n"/>
      <c r="F774" s="3" t="n"/>
      <c r="G774" t="n">
        <v>773</v>
      </c>
      <c r="H774">
        <f>SUMIFS(F:F,E:E,"Car/Van",A:A,"&gt;="&amp;Summary!$C$4,A:A,"&lt;="&amp;Summary!$C$5,G:G,"&lt;="&amp;G774)</f>
        <v/>
      </c>
      <c r="I774">
        <f>IF(E774="Car/Van",IF(H774&lt;=10000,0.45,0.25),IF(E774="Motorcycle",0.24,IF(E774="Bicycle",0.20,0)))</f>
        <v/>
      </c>
      <c r="J774" s="4">
        <f>IF(E774="Car/Van",IF(H774&lt;=10000,F774*0.45,IF(H774-F774&gt;=10000,F774*0.25,(10000-(H774-F774))*0.45 + (F774-(10000-(H774-F774)))*0.25))),IF(E774="Motorcycle",F774*0.24,IF(E774="Bicycle",F774*0.20,0)))</f>
        <v/>
      </c>
      <c r="K774" s="4" t="n"/>
      <c r="L774" s="4">
        <f>MAX(0,J774-K774)</f>
        <v/>
      </c>
    </row>
    <row r="775">
      <c r="A775" s="2" t="n"/>
      <c r="F775" s="3" t="n"/>
      <c r="G775" t="n">
        <v>774</v>
      </c>
      <c r="H775">
        <f>SUMIFS(F:F,E:E,"Car/Van",A:A,"&gt;="&amp;Summary!$C$4,A:A,"&lt;="&amp;Summary!$C$5,G:G,"&lt;="&amp;G775)</f>
        <v/>
      </c>
      <c r="I775">
        <f>IF(E775="Car/Van",IF(H775&lt;=10000,0.45,0.25),IF(E775="Motorcycle",0.24,IF(E775="Bicycle",0.20,0)))</f>
        <v/>
      </c>
      <c r="J775" s="4">
        <f>IF(E775="Car/Van",IF(H775&lt;=10000,F775*0.45,IF(H775-F775&gt;=10000,F775*0.25,(10000-(H775-F775))*0.45 + (F775-(10000-(H775-F775)))*0.25))),IF(E775="Motorcycle",F775*0.24,IF(E775="Bicycle",F775*0.20,0)))</f>
        <v/>
      </c>
      <c r="K775" s="4" t="n"/>
      <c r="L775" s="4">
        <f>MAX(0,J775-K775)</f>
        <v/>
      </c>
    </row>
    <row r="776">
      <c r="A776" s="2" t="n"/>
      <c r="F776" s="3" t="n"/>
      <c r="G776" t="n">
        <v>775</v>
      </c>
      <c r="H776">
        <f>SUMIFS(F:F,E:E,"Car/Van",A:A,"&gt;="&amp;Summary!$C$4,A:A,"&lt;="&amp;Summary!$C$5,G:G,"&lt;="&amp;G776)</f>
        <v/>
      </c>
      <c r="I776">
        <f>IF(E776="Car/Van",IF(H776&lt;=10000,0.45,0.25),IF(E776="Motorcycle",0.24,IF(E776="Bicycle",0.20,0)))</f>
        <v/>
      </c>
      <c r="J776" s="4">
        <f>IF(E776="Car/Van",IF(H776&lt;=10000,F776*0.45,IF(H776-F776&gt;=10000,F776*0.25,(10000-(H776-F776))*0.45 + (F776-(10000-(H776-F776)))*0.25))),IF(E776="Motorcycle",F776*0.24,IF(E776="Bicycle",F776*0.20,0)))</f>
        <v/>
      </c>
      <c r="K776" s="4" t="n"/>
      <c r="L776" s="4">
        <f>MAX(0,J776-K776)</f>
        <v/>
      </c>
    </row>
    <row r="777">
      <c r="A777" s="2" t="n"/>
      <c r="F777" s="3" t="n"/>
      <c r="G777" t="n">
        <v>776</v>
      </c>
      <c r="H777">
        <f>SUMIFS(F:F,E:E,"Car/Van",A:A,"&gt;="&amp;Summary!$C$4,A:A,"&lt;="&amp;Summary!$C$5,G:G,"&lt;="&amp;G777)</f>
        <v/>
      </c>
      <c r="I777">
        <f>IF(E777="Car/Van",IF(H777&lt;=10000,0.45,0.25),IF(E777="Motorcycle",0.24,IF(E777="Bicycle",0.20,0)))</f>
        <v/>
      </c>
      <c r="J777" s="4">
        <f>IF(E777="Car/Van",IF(H777&lt;=10000,F777*0.45,IF(H777-F777&gt;=10000,F777*0.25,(10000-(H777-F777))*0.45 + (F777-(10000-(H777-F777)))*0.25))),IF(E777="Motorcycle",F777*0.24,IF(E777="Bicycle",F777*0.20,0)))</f>
        <v/>
      </c>
      <c r="K777" s="4" t="n"/>
      <c r="L777" s="4">
        <f>MAX(0,J777-K777)</f>
        <v/>
      </c>
    </row>
    <row r="778">
      <c r="A778" s="2" t="n"/>
      <c r="F778" s="3" t="n"/>
      <c r="G778" t="n">
        <v>777</v>
      </c>
      <c r="H778">
        <f>SUMIFS(F:F,E:E,"Car/Van",A:A,"&gt;="&amp;Summary!$C$4,A:A,"&lt;="&amp;Summary!$C$5,G:G,"&lt;="&amp;G778)</f>
        <v/>
      </c>
      <c r="I778">
        <f>IF(E778="Car/Van",IF(H778&lt;=10000,0.45,0.25),IF(E778="Motorcycle",0.24,IF(E778="Bicycle",0.20,0)))</f>
        <v/>
      </c>
      <c r="J778" s="4">
        <f>IF(E778="Car/Van",IF(H778&lt;=10000,F778*0.45,IF(H778-F778&gt;=10000,F778*0.25,(10000-(H778-F778))*0.45 + (F778-(10000-(H778-F778)))*0.25))),IF(E778="Motorcycle",F778*0.24,IF(E778="Bicycle",F778*0.20,0)))</f>
        <v/>
      </c>
      <c r="K778" s="4" t="n"/>
      <c r="L778" s="4">
        <f>MAX(0,J778-K778)</f>
        <v/>
      </c>
    </row>
    <row r="779">
      <c r="A779" s="2" t="n"/>
      <c r="F779" s="3" t="n"/>
      <c r="G779" t="n">
        <v>778</v>
      </c>
      <c r="H779">
        <f>SUMIFS(F:F,E:E,"Car/Van",A:A,"&gt;="&amp;Summary!$C$4,A:A,"&lt;="&amp;Summary!$C$5,G:G,"&lt;="&amp;G779)</f>
        <v/>
      </c>
      <c r="I779">
        <f>IF(E779="Car/Van",IF(H779&lt;=10000,0.45,0.25),IF(E779="Motorcycle",0.24,IF(E779="Bicycle",0.20,0)))</f>
        <v/>
      </c>
      <c r="J779" s="4">
        <f>IF(E779="Car/Van",IF(H779&lt;=10000,F779*0.45,IF(H779-F779&gt;=10000,F779*0.25,(10000-(H779-F779))*0.45 + (F779-(10000-(H779-F779)))*0.25))),IF(E779="Motorcycle",F779*0.24,IF(E779="Bicycle",F779*0.20,0)))</f>
        <v/>
      </c>
      <c r="K779" s="4" t="n"/>
      <c r="L779" s="4">
        <f>MAX(0,J779-K779)</f>
        <v/>
      </c>
    </row>
    <row r="780">
      <c r="A780" s="2" t="n"/>
      <c r="F780" s="3" t="n"/>
      <c r="G780" t="n">
        <v>779</v>
      </c>
      <c r="H780">
        <f>SUMIFS(F:F,E:E,"Car/Van",A:A,"&gt;="&amp;Summary!$C$4,A:A,"&lt;="&amp;Summary!$C$5,G:G,"&lt;="&amp;G780)</f>
        <v/>
      </c>
      <c r="I780">
        <f>IF(E780="Car/Van",IF(H780&lt;=10000,0.45,0.25),IF(E780="Motorcycle",0.24,IF(E780="Bicycle",0.20,0)))</f>
        <v/>
      </c>
      <c r="J780" s="4">
        <f>IF(E780="Car/Van",IF(H780&lt;=10000,F780*0.45,IF(H780-F780&gt;=10000,F780*0.25,(10000-(H780-F780))*0.45 + (F780-(10000-(H780-F780)))*0.25))),IF(E780="Motorcycle",F780*0.24,IF(E780="Bicycle",F780*0.20,0)))</f>
        <v/>
      </c>
      <c r="K780" s="4" t="n"/>
      <c r="L780" s="4">
        <f>MAX(0,J780-K780)</f>
        <v/>
      </c>
    </row>
    <row r="781">
      <c r="A781" s="2" t="n"/>
      <c r="F781" s="3" t="n"/>
      <c r="G781" t="n">
        <v>780</v>
      </c>
      <c r="H781">
        <f>SUMIFS(F:F,E:E,"Car/Van",A:A,"&gt;="&amp;Summary!$C$4,A:A,"&lt;="&amp;Summary!$C$5,G:G,"&lt;="&amp;G781)</f>
        <v/>
      </c>
      <c r="I781">
        <f>IF(E781="Car/Van",IF(H781&lt;=10000,0.45,0.25),IF(E781="Motorcycle",0.24,IF(E781="Bicycle",0.20,0)))</f>
        <v/>
      </c>
      <c r="J781" s="4">
        <f>IF(E781="Car/Van",IF(H781&lt;=10000,F781*0.45,IF(H781-F781&gt;=10000,F781*0.25,(10000-(H781-F781))*0.45 + (F781-(10000-(H781-F781)))*0.25))),IF(E781="Motorcycle",F781*0.24,IF(E781="Bicycle",F781*0.20,0)))</f>
        <v/>
      </c>
      <c r="K781" s="4" t="n"/>
      <c r="L781" s="4">
        <f>MAX(0,J781-K781)</f>
        <v/>
      </c>
    </row>
    <row r="782">
      <c r="A782" s="2" t="n"/>
      <c r="F782" s="3" t="n"/>
      <c r="G782" t="n">
        <v>781</v>
      </c>
      <c r="H782">
        <f>SUMIFS(F:F,E:E,"Car/Van",A:A,"&gt;="&amp;Summary!$C$4,A:A,"&lt;="&amp;Summary!$C$5,G:G,"&lt;="&amp;G782)</f>
        <v/>
      </c>
      <c r="I782">
        <f>IF(E782="Car/Van",IF(H782&lt;=10000,0.45,0.25),IF(E782="Motorcycle",0.24,IF(E782="Bicycle",0.20,0)))</f>
        <v/>
      </c>
      <c r="J782" s="4">
        <f>IF(E782="Car/Van",IF(H782&lt;=10000,F782*0.45,IF(H782-F782&gt;=10000,F782*0.25,(10000-(H782-F782))*0.45 + (F782-(10000-(H782-F782)))*0.25))),IF(E782="Motorcycle",F782*0.24,IF(E782="Bicycle",F782*0.20,0)))</f>
        <v/>
      </c>
      <c r="K782" s="4" t="n"/>
      <c r="L782" s="4">
        <f>MAX(0,J782-K782)</f>
        <v/>
      </c>
    </row>
    <row r="783">
      <c r="A783" s="2" t="n"/>
      <c r="F783" s="3" t="n"/>
      <c r="G783" t="n">
        <v>782</v>
      </c>
      <c r="H783">
        <f>SUMIFS(F:F,E:E,"Car/Van",A:A,"&gt;="&amp;Summary!$C$4,A:A,"&lt;="&amp;Summary!$C$5,G:G,"&lt;="&amp;G783)</f>
        <v/>
      </c>
      <c r="I783">
        <f>IF(E783="Car/Van",IF(H783&lt;=10000,0.45,0.25),IF(E783="Motorcycle",0.24,IF(E783="Bicycle",0.20,0)))</f>
        <v/>
      </c>
      <c r="J783" s="4">
        <f>IF(E783="Car/Van",IF(H783&lt;=10000,F783*0.45,IF(H783-F783&gt;=10000,F783*0.25,(10000-(H783-F783))*0.45 + (F783-(10000-(H783-F783)))*0.25))),IF(E783="Motorcycle",F783*0.24,IF(E783="Bicycle",F783*0.20,0)))</f>
        <v/>
      </c>
      <c r="K783" s="4" t="n"/>
      <c r="L783" s="4">
        <f>MAX(0,J783-K783)</f>
        <v/>
      </c>
    </row>
    <row r="784">
      <c r="A784" s="2" t="n"/>
      <c r="F784" s="3" t="n"/>
      <c r="G784" t="n">
        <v>783</v>
      </c>
      <c r="H784">
        <f>SUMIFS(F:F,E:E,"Car/Van",A:A,"&gt;="&amp;Summary!$C$4,A:A,"&lt;="&amp;Summary!$C$5,G:G,"&lt;="&amp;G784)</f>
        <v/>
      </c>
      <c r="I784">
        <f>IF(E784="Car/Van",IF(H784&lt;=10000,0.45,0.25),IF(E784="Motorcycle",0.24,IF(E784="Bicycle",0.20,0)))</f>
        <v/>
      </c>
      <c r="J784" s="4">
        <f>IF(E784="Car/Van",IF(H784&lt;=10000,F784*0.45,IF(H784-F784&gt;=10000,F784*0.25,(10000-(H784-F784))*0.45 + (F784-(10000-(H784-F784)))*0.25))),IF(E784="Motorcycle",F784*0.24,IF(E784="Bicycle",F784*0.20,0)))</f>
        <v/>
      </c>
      <c r="K784" s="4" t="n"/>
      <c r="L784" s="4">
        <f>MAX(0,J784-K784)</f>
        <v/>
      </c>
    </row>
    <row r="785">
      <c r="A785" s="2" t="n"/>
      <c r="F785" s="3" t="n"/>
      <c r="G785" t="n">
        <v>784</v>
      </c>
      <c r="H785">
        <f>SUMIFS(F:F,E:E,"Car/Van",A:A,"&gt;="&amp;Summary!$C$4,A:A,"&lt;="&amp;Summary!$C$5,G:G,"&lt;="&amp;G785)</f>
        <v/>
      </c>
      <c r="I785">
        <f>IF(E785="Car/Van",IF(H785&lt;=10000,0.45,0.25),IF(E785="Motorcycle",0.24,IF(E785="Bicycle",0.20,0)))</f>
        <v/>
      </c>
      <c r="J785" s="4">
        <f>IF(E785="Car/Van",IF(H785&lt;=10000,F785*0.45,IF(H785-F785&gt;=10000,F785*0.25,(10000-(H785-F785))*0.45 + (F785-(10000-(H785-F785)))*0.25))),IF(E785="Motorcycle",F785*0.24,IF(E785="Bicycle",F785*0.20,0)))</f>
        <v/>
      </c>
      <c r="K785" s="4" t="n"/>
      <c r="L785" s="4">
        <f>MAX(0,J785-K785)</f>
        <v/>
      </c>
    </row>
    <row r="786">
      <c r="A786" s="2" t="n"/>
      <c r="F786" s="3" t="n"/>
      <c r="G786" t="n">
        <v>785</v>
      </c>
      <c r="H786">
        <f>SUMIFS(F:F,E:E,"Car/Van",A:A,"&gt;="&amp;Summary!$C$4,A:A,"&lt;="&amp;Summary!$C$5,G:G,"&lt;="&amp;G786)</f>
        <v/>
      </c>
      <c r="I786">
        <f>IF(E786="Car/Van",IF(H786&lt;=10000,0.45,0.25),IF(E786="Motorcycle",0.24,IF(E786="Bicycle",0.20,0)))</f>
        <v/>
      </c>
      <c r="J786" s="4">
        <f>IF(E786="Car/Van",IF(H786&lt;=10000,F786*0.45,IF(H786-F786&gt;=10000,F786*0.25,(10000-(H786-F786))*0.45 + (F786-(10000-(H786-F786)))*0.25))),IF(E786="Motorcycle",F786*0.24,IF(E786="Bicycle",F786*0.20,0)))</f>
        <v/>
      </c>
      <c r="K786" s="4" t="n"/>
      <c r="L786" s="4">
        <f>MAX(0,J786-K786)</f>
        <v/>
      </c>
    </row>
    <row r="787">
      <c r="A787" s="2" t="n"/>
      <c r="F787" s="3" t="n"/>
      <c r="G787" t="n">
        <v>786</v>
      </c>
      <c r="H787">
        <f>SUMIFS(F:F,E:E,"Car/Van",A:A,"&gt;="&amp;Summary!$C$4,A:A,"&lt;="&amp;Summary!$C$5,G:G,"&lt;="&amp;G787)</f>
        <v/>
      </c>
      <c r="I787">
        <f>IF(E787="Car/Van",IF(H787&lt;=10000,0.45,0.25),IF(E787="Motorcycle",0.24,IF(E787="Bicycle",0.20,0)))</f>
        <v/>
      </c>
      <c r="J787" s="4">
        <f>IF(E787="Car/Van",IF(H787&lt;=10000,F787*0.45,IF(H787-F787&gt;=10000,F787*0.25,(10000-(H787-F787))*0.45 + (F787-(10000-(H787-F787)))*0.25))),IF(E787="Motorcycle",F787*0.24,IF(E787="Bicycle",F787*0.20,0)))</f>
        <v/>
      </c>
      <c r="K787" s="4" t="n"/>
      <c r="L787" s="4">
        <f>MAX(0,J787-K787)</f>
        <v/>
      </c>
    </row>
    <row r="788">
      <c r="A788" s="2" t="n"/>
      <c r="F788" s="3" t="n"/>
      <c r="G788" t="n">
        <v>787</v>
      </c>
      <c r="H788">
        <f>SUMIFS(F:F,E:E,"Car/Van",A:A,"&gt;="&amp;Summary!$C$4,A:A,"&lt;="&amp;Summary!$C$5,G:G,"&lt;="&amp;G788)</f>
        <v/>
      </c>
      <c r="I788">
        <f>IF(E788="Car/Van",IF(H788&lt;=10000,0.45,0.25),IF(E788="Motorcycle",0.24,IF(E788="Bicycle",0.20,0)))</f>
        <v/>
      </c>
      <c r="J788" s="4">
        <f>IF(E788="Car/Van",IF(H788&lt;=10000,F788*0.45,IF(H788-F788&gt;=10000,F788*0.25,(10000-(H788-F788))*0.45 + (F788-(10000-(H788-F788)))*0.25))),IF(E788="Motorcycle",F788*0.24,IF(E788="Bicycle",F788*0.20,0)))</f>
        <v/>
      </c>
      <c r="K788" s="4" t="n"/>
      <c r="L788" s="4">
        <f>MAX(0,J788-K788)</f>
        <v/>
      </c>
    </row>
    <row r="789">
      <c r="A789" s="2" t="n"/>
      <c r="F789" s="3" t="n"/>
      <c r="G789" t="n">
        <v>788</v>
      </c>
      <c r="H789">
        <f>SUMIFS(F:F,E:E,"Car/Van",A:A,"&gt;="&amp;Summary!$C$4,A:A,"&lt;="&amp;Summary!$C$5,G:G,"&lt;="&amp;G789)</f>
        <v/>
      </c>
      <c r="I789">
        <f>IF(E789="Car/Van",IF(H789&lt;=10000,0.45,0.25),IF(E789="Motorcycle",0.24,IF(E789="Bicycle",0.20,0)))</f>
        <v/>
      </c>
      <c r="J789" s="4">
        <f>IF(E789="Car/Van",IF(H789&lt;=10000,F789*0.45,IF(H789-F789&gt;=10000,F789*0.25,(10000-(H789-F789))*0.45 + (F789-(10000-(H789-F789)))*0.25))),IF(E789="Motorcycle",F789*0.24,IF(E789="Bicycle",F789*0.20,0)))</f>
        <v/>
      </c>
      <c r="K789" s="4" t="n"/>
      <c r="L789" s="4">
        <f>MAX(0,J789-K789)</f>
        <v/>
      </c>
    </row>
    <row r="790">
      <c r="A790" s="2" t="n"/>
      <c r="F790" s="3" t="n"/>
      <c r="G790" t="n">
        <v>789</v>
      </c>
      <c r="H790">
        <f>SUMIFS(F:F,E:E,"Car/Van",A:A,"&gt;="&amp;Summary!$C$4,A:A,"&lt;="&amp;Summary!$C$5,G:G,"&lt;="&amp;G790)</f>
        <v/>
      </c>
      <c r="I790">
        <f>IF(E790="Car/Van",IF(H790&lt;=10000,0.45,0.25),IF(E790="Motorcycle",0.24,IF(E790="Bicycle",0.20,0)))</f>
        <v/>
      </c>
      <c r="J790" s="4">
        <f>IF(E790="Car/Van",IF(H790&lt;=10000,F790*0.45,IF(H790-F790&gt;=10000,F790*0.25,(10000-(H790-F790))*0.45 + (F790-(10000-(H790-F790)))*0.25))),IF(E790="Motorcycle",F790*0.24,IF(E790="Bicycle",F790*0.20,0)))</f>
        <v/>
      </c>
      <c r="K790" s="4" t="n"/>
      <c r="L790" s="4">
        <f>MAX(0,J790-K790)</f>
        <v/>
      </c>
    </row>
    <row r="791">
      <c r="A791" s="2" t="n"/>
      <c r="F791" s="3" t="n"/>
      <c r="G791" t="n">
        <v>790</v>
      </c>
      <c r="H791">
        <f>SUMIFS(F:F,E:E,"Car/Van",A:A,"&gt;="&amp;Summary!$C$4,A:A,"&lt;="&amp;Summary!$C$5,G:G,"&lt;="&amp;G791)</f>
        <v/>
      </c>
      <c r="I791">
        <f>IF(E791="Car/Van",IF(H791&lt;=10000,0.45,0.25),IF(E791="Motorcycle",0.24,IF(E791="Bicycle",0.20,0)))</f>
        <v/>
      </c>
      <c r="J791" s="4">
        <f>IF(E791="Car/Van",IF(H791&lt;=10000,F791*0.45,IF(H791-F791&gt;=10000,F791*0.25,(10000-(H791-F791))*0.45 + (F791-(10000-(H791-F791)))*0.25))),IF(E791="Motorcycle",F791*0.24,IF(E791="Bicycle",F791*0.20,0)))</f>
        <v/>
      </c>
      <c r="K791" s="4" t="n"/>
      <c r="L791" s="4">
        <f>MAX(0,J791-K791)</f>
        <v/>
      </c>
    </row>
    <row r="792">
      <c r="A792" s="2" t="n"/>
      <c r="F792" s="3" t="n"/>
      <c r="G792" t="n">
        <v>791</v>
      </c>
      <c r="H792">
        <f>SUMIFS(F:F,E:E,"Car/Van",A:A,"&gt;="&amp;Summary!$C$4,A:A,"&lt;="&amp;Summary!$C$5,G:G,"&lt;="&amp;G792)</f>
        <v/>
      </c>
      <c r="I792">
        <f>IF(E792="Car/Van",IF(H792&lt;=10000,0.45,0.25),IF(E792="Motorcycle",0.24,IF(E792="Bicycle",0.20,0)))</f>
        <v/>
      </c>
      <c r="J792" s="4">
        <f>IF(E792="Car/Van",IF(H792&lt;=10000,F792*0.45,IF(H792-F792&gt;=10000,F792*0.25,(10000-(H792-F792))*0.45 + (F792-(10000-(H792-F792)))*0.25))),IF(E792="Motorcycle",F792*0.24,IF(E792="Bicycle",F792*0.20,0)))</f>
        <v/>
      </c>
      <c r="K792" s="4" t="n"/>
      <c r="L792" s="4">
        <f>MAX(0,J792-K792)</f>
        <v/>
      </c>
    </row>
    <row r="793">
      <c r="A793" s="2" t="n"/>
      <c r="F793" s="3" t="n"/>
      <c r="G793" t="n">
        <v>792</v>
      </c>
      <c r="H793">
        <f>SUMIFS(F:F,E:E,"Car/Van",A:A,"&gt;="&amp;Summary!$C$4,A:A,"&lt;="&amp;Summary!$C$5,G:G,"&lt;="&amp;G793)</f>
        <v/>
      </c>
      <c r="I793">
        <f>IF(E793="Car/Van",IF(H793&lt;=10000,0.45,0.25),IF(E793="Motorcycle",0.24,IF(E793="Bicycle",0.20,0)))</f>
        <v/>
      </c>
      <c r="J793" s="4">
        <f>IF(E793="Car/Van",IF(H793&lt;=10000,F793*0.45,IF(H793-F793&gt;=10000,F793*0.25,(10000-(H793-F793))*0.45 + (F793-(10000-(H793-F793)))*0.25))),IF(E793="Motorcycle",F793*0.24,IF(E793="Bicycle",F793*0.20,0)))</f>
        <v/>
      </c>
      <c r="K793" s="4" t="n"/>
      <c r="L793" s="4">
        <f>MAX(0,J793-K793)</f>
        <v/>
      </c>
    </row>
    <row r="794">
      <c r="A794" s="2" t="n"/>
      <c r="F794" s="3" t="n"/>
      <c r="G794" t="n">
        <v>793</v>
      </c>
      <c r="H794">
        <f>SUMIFS(F:F,E:E,"Car/Van",A:A,"&gt;="&amp;Summary!$C$4,A:A,"&lt;="&amp;Summary!$C$5,G:G,"&lt;="&amp;G794)</f>
        <v/>
      </c>
      <c r="I794">
        <f>IF(E794="Car/Van",IF(H794&lt;=10000,0.45,0.25),IF(E794="Motorcycle",0.24,IF(E794="Bicycle",0.20,0)))</f>
        <v/>
      </c>
      <c r="J794" s="4">
        <f>IF(E794="Car/Van",IF(H794&lt;=10000,F794*0.45,IF(H794-F794&gt;=10000,F794*0.25,(10000-(H794-F794))*0.45 + (F794-(10000-(H794-F794)))*0.25))),IF(E794="Motorcycle",F794*0.24,IF(E794="Bicycle",F794*0.20,0)))</f>
        <v/>
      </c>
      <c r="K794" s="4" t="n"/>
      <c r="L794" s="4">
        <f>MAX(0,J794-K794)</f>
        <v/>
      </c>
    </row>
    <row r="795">
      <c r="A795" s="2" t="n"/>
      <c r="F795" s="3" t="n"/>
      <c r="G795" t="n">
        <v>794</v>
      </c>
      <c r="H795">
        <f>SUMIFS(F:F,E:E,"Car/Van",A:A,"&gt;="&amp;Summary!$C$4,A:A,"&lt;="&amp;Summary!$C$5,G:G,"&lt;="&amp;G795)</f>
        <v/>
      </c>
      <c r="I795">
        <f>IF(E795="Car/Van",IF(H795&lt;=10000,0.45,0.25),IF(E795="Motorcycle",0.24,IF(E795="Bicycle",0.20,0)))</f>
        <v/>
      </c>
      <c r="J795" s="4">
        <f>IF(E795="Car/Van",IF(H795&lt;=10000,F795*0.45,IF(H795-F795&gt;=10000,F795*0.25,(10000-(H795-F795))*0.45 + (F795-(10000-(H795-F795)))*0.25))),IF(E795="Motorcycle",F795*0.24,IF(E795="Bicycle",F795*0.20,0)))</f>
        <v/>
      </c>
      <c r="K795" s="4" t="n"/>
      <c r="L795" s="4">
        <f>MAX(0,J795-K795)</f>
        <v/>
      </c>
    </row>
    <row r="796">
      <c r="A796" s="2" t="n"/>
      <c r="F796" s="3" t="n"/>
      <c r="G796" t="n">
        <v>795</v>
      </c>
      <c r="H796">
        <f>SUMIFS(F:F,E:E,"Car/Van",A:A,"&gt;="&amp;Summary!$C$4,A:A,"&lt;="&amp;Summary!$C$5,G:G,"&lt;="&amp;G796)</f>
        <v/>
      </c>
      <c r="I796">
        <f>IF(E796="Car/Van",IF(H796&lt;=10000,0.45,0.25),IF(E796="Motorcycle",0.24,IF(E796="Bicycle",0.20,0)))</f>
        <v/>
      </c>
      <c r="J796" s="4">
        <f>IF(E796="Car/Van",IF(H796&lt;=10000,F796*0.45,IF(H796-F796&gt;=10000,F796*0.25,(10000-(H796-F796))*0.45 + (F796-(10000-(H796-F796)))*0.25))),IF(E796="Motorcycle",F796*0.24,IF(E796="Bicycle",F796*0.20,0)))</f>
        <v/>
      </c>
      <c r="K796" s="4" t="n"/>
      <c r="L796" s="4">
        <f>MAX(0,J796-K796)</f>
        <v/>
      </c>
    </row>
    <row r="797">
      <c r="A797" s="2" t="n"/>
      <c r="F797" s="3" t="n"/>
      <c r="G797" t="n">
        <v>796</v>
      </c>
      <c r="H797">
        <f>SUMIFS(F:F,E:E,"Car/Van",A:A,"&gt;="&amp;Summary!$C$4,A:A,"&lt;="&amp;Summary!$C$5,G:G,"&lt;="&amp;G797)</f>
        <v/>
      </c>
      <c r="I797">
        <f>IF(E797="Car/Van",IF(H797&lt;=10000,0.45,0.25),IF(E797="Motorcycle",0.24,IF(E797="Bicycle",0.20,0)))</f>
        <v/>
      </c>
      <c r="J797" s="4">
        <f>IF(E797="Car/Van",IF(H797&lt;=10000,F797*0.45,IF(H797-F797&gt;=10000,F797*0.25,(10000-(H797-F797))*0.45 + (F797-(10000-(H797-F797)))*0.25))),IF(E797="Motorcycle",F797*0.24,IF(E797="Bicycle",F797*0.20,0)))</f>
        <v/>
      </c>
      <c r="K797" s="4" t="n"/>
      <c r="L797" s="4">
        <f>MAX(0,J797-K797)</f>
        <v/>
      </c>
    </row>
    <row r="798">
      <c r="A798" s="2" t="n"/>
      <c r="F798" s="3" t="n"/>
      <c r="G798" t="n">
        <v>797</v>
      </c>
      <c r="H798">
        <f>SUMIFS(F:F,E:E,"Car/Van",A:A,"&gt;="&amp;Summary!$C$4,A:A,"&lt;="&amp;Summary!$C$5,G:G,"&lt;="&amp;G798)</f>
        <v/>
      </c>
      <c r="I798">
        <f>IF(E798="Car/Van",IF(H798&lt;=10000,0.45,0.25),IF(E798="Motorcycle",0.24,IF(E798="Bicycle",0.20,0)))</f>
        <v/>
      </c>
      <c r="J798" s="4">
        <f>IF(E798="Car/Van",IF(H798&lt;=10000,F798*0.45,IF(H798-F798&gt;=10000,F798*0.25,(10000-(H798-F798))*0.45 + (F798-(10000-(H798-F798)))*0.25))),IF(E798="Motorcycle",F798*0.24,IF(E798="Bicycle",F798*0.20,0)))</f>
        <v/>
      </c>
      <c r="K798" s="4" t="n"/>
      <c r="L798" s="4">
        <f>MAX(0,J798-K798)</f>
        <v/>
      </c>
    </row>
    <row r="799">
      <c r="A799" s="2" t="n"/>
      <c r="F799" s="3" t="n"/>
      <c r="G799" t="n">
        <v>798</v>
      </c>
      <c r="H799">
        <f>SUMIFS(F:F,E:E,"Car/Van",A:A,"&gt;="&amp;Summary!$C$4,A:A,"&lt;="&amp;Summary!$C$5,G:G,"&lt;="&amp;G799)</f>
        <v/>
      </c>
      <c r="I799">
        <f>IF(E799="Car/Van",IF(H799&lt;=10000,0.45,0.25),IF(E799="Motorcycle",0.24,IF(E799="Bicycle",0.20,0)))</f>
        <v/>
      </c>
      <c r="J799" s="4">
        <f>IF(E799="Car/Van",IF(H799&lt;=10000,F799*0.45,IF(H799-F799&gt;=10000,F799*0.25,(10000-(H799-F799))*0.45 + (F799-(10000-(H799-F799)))*0.25))),IF(E799="Motorcycle",F799*0.24,IF(E799="Bicycle",F799*0.20,0)))</f>
        <v/>
      </c>
      <c r="K799" s="4" t="n"/>
      <c r="L799" s="4">
        <f>MAX(0,J799-K799)</f>
        <v/>
      </c>
    </row>
    <row r="800">
      <c r="A800" s="2" t="n"/>
      <c r="F800" s="3" t="n"/>
      <c r="G800" t="n">
        <v>799</v>
      </c>
      <c r="H800">
        <f>SUMIFS(F:F,E:E,"Car/Van",A:A,"&gt;="&amp;Summary!$C$4,A:A,"&lt;="&amp;Summary!$C$5,G:G,"&lt;="&amp;G800)</f>
        <v/>
      </c>
      <c r="I800">
        <f>IF(E800="Car/Van",IF(H800&lt;=10000,0.45,0.25),IF(E800="Motorcycle",0.24,IF(E800="Bicycle",0.20,0)))</f>
        <v/>
      </c>
      <c r="J800" s="4">
        <f>IF(E800="Car/Van",IF(H800&lt;=10000,F800*0.45,IF(H800-F800&gt;=10000,F800*0.25,(10000-(H800-F800))*0.45 + (F800-(10000-(H800-F800)))*0.25))),IF(E800="Motorcycle",F800*0.24,IF(E800="Bicycle",F800*0.20,0)))</f>
        <v/>
      </c>
      <c r="K800" s="4" t="n"/>
      <c r="L800" s="4">
        <f>MAX(0,J800-K800)</f>
        <v/>
      </c>
    </row>
    <row r="801">
      <c r="A801" s="2" t="n"/>
      <c r="F801" s="3" t="n"/>
      <c r="G801" t="n">
        <v>800</v>
      </c>
      <c r="H801">
        <f>SUMIFS(F:F,E:E,"Car/Van",A:A,"&gt;="&amp;Summary!$C$4,A:A,"&lt;="&amp;Summary!$C$5,G:G,"&lt;="&amp;G801)</f>
        <v/>
      </c>
      <c r="I801">
        <f>IF(E801="Car/Van",IF(H801&lt;=10000,0.45,0.25),IF(E801="Motorcycle",0.24,IF(E801="Bicycle",0.20,0)))</f>
        <v/>
      </c>
      <c r="J801" s="4">
        <f>IF(E801="Car/Van",IF(H801&lt;=10000,F801*0.45,IF(H801-F801&gt;=10000,F801*0.25,(10000-(H801-F801))*0.45 + (F801-(10000-(H801-F801)))*0.25))),IF(E801="Motorcycle",F801*0.24,IF(E801="Bicycle",F801*0.20,0)))</f>
        <v/>
      </c>
      <c r="K801" s="4" t="n"/>
      <c r="L801" s="4">
        <f>MAX(0,J801-K801)</f>
        <v/>
      </c>
    </row>
    <row r="802">
      <c r="A802" s="2" t="n"/>
      <c r="F802" s="3" t="n"/>
      <c r="G802" t="n">
        <v>801</v>
      </c>
      <c r="H802">
        <f>SUMIFS(F:F,E:E,"Car/Van",A:A,"&gt;="&amp;Summary!$C$4,A:A,"&lt;="&amp;Summary!$C$5,G:G,"&lt;="&amp;G802)</f>
        <v/>
      </c>
      <c r="I802">
        <f>IF(E802="Car/Van",IF(H802&lt;=10000,0.45,0.25),IF(E802="Motorcycle",0.24,IF(E802="Bicycle",0.20,0)))</f>
        <v/>
      </c>
      <c r="J802" s="4">
        <f>IF(E802="Car/Van",IF(H802&lt;=10000,F802*0.45,IF(H802-F802&gt;=10000,F802*0.25,(10000-(H802-F802))*0.45 + (F802-(10000-(H802-F802)))*0.25))),IF(E802="Motorcycle",F802*0.24,IF(E802="Bicycle",F802*0.20,0)))</f>
        <v/>
      </c>
      <c r="K802" s="4" t="n"/>
      <c r="L802" s="4">
        <f>MAX(0,J802-K802)</f>
        <v/>
      </c>
    </row>
    <row r="803">
      <c r="A803" s="2" t="n"/>
      <c r="F803" s="3" t="n"/>
      <c r="G803" t="n">
        <v>802</v>
      </c>
      <c r="H803">
        <f>SUMIFS(F:F,E:E,"Car/Van",A:A,"&gt;="&amp;Summary!$C$4,A:A,"&lt;="&amp;Summary!$C$5,G:G,"&lt;="&amp;G803)</f>
        <v/>
      </c>
      <c r="I803">
        <f>IF(E803="Car/Van",IF(H803&lt;=10000,0.45,0.25),IF(E803="Motorcycle",0.24,IF(E803="Bicycle",0.20,0)))</f>
        <v/>
      </c>
      <c r="J803" s="4">
        <f>IF(E803="Car/Van",IF(H803&lt;=10000,F803*0.45,IF(H803-F803&gt;=10000,F803*0.25,(10000-(H803-F803))*0.45 + (F803-(10000-(H803-F803)))*0.25))),IF(E803="Motorcycle",F803*0.24,IF(E803="Bicycle",F803*0.20,0)))</f>
        <v/>
      </c>
      <c r="K803" s="4" t="n"/>
      <c r="L803" s="4">
        <f>MAX(0,J803-K803)</f>
        <v/>
      </c>
    </row>
    <row r="804">
      <c r="A804" s="2" t="n"/>
      <c r="F804" s="3" t="n"/>
      <c r="G804" t="n">
        <v>803</v>
      </c>
      <c r="H804">
        <f>SUMIFS(F:F,E:E,"Car/Van",A:A,"&gt;="&amp;Summary!$C$4,A:A,"&lt;="&amp;Summary!$C$5,G:G,"&lt;="&amp;G804)</f>
        <v/>
      </c>
      <c r="I804">
        <f>IF(E804="Car/Van",IF(H804&lt;=10000,0.45,0.25),IF(E804="Motorcycle",0.24,IF(E804="Bicycle",0.20,0)))</f>
        <v/>
      </c>
      <c r="J804" s="4">
        <f>IF(E804="Car/Van",IF(H804&lt;=10000,F804*0.45,IF(H804-F804&gt;=10000,F804*0.25,(10000-(H804-F804))*0.45 + (F804-(10000-(H804-F804)))*0.25))),IF(E804="Motorcycle",F804*0.24,IF(E804="Bicycle",F804*0.20,0)))</f>
        <v/>
      </c>
      <c r="K804" s="4" t="n"/>
      <c r="L804" s="4">
        <f>MAX(0,J804-K804)</f>
        <v/>
      </c>
    </row>
    <row r="805">
      <c r="A805" s="2" t="n"/>
      <c r="F805" s="3" t="n"/>
      <c r="G805" t="n">
        <v>804</v>
      </c>
      <c r="H805">
        <f>SUMIFS(F:F,E:E,"Car/Van",A:A,"&gt;="&amp;Summary!$C$4,A:A,"&lt;="&amp;Summary!$C$5,G:G,"&lt;="&amp;G805)</f>
        <v/>
      </c>
      <c r="I805">
        <f>IF(E805="Car/Van",IF(H805&lt;=10000,0.45,0.25),IF(E805="Motorcycle",0.24,IF(E805="Bicycle",0.20,0)))</f>
        <v/>
      </c>
      <c r="J805" s="4">
        <f>IF(E805="Car/Van",IF(H805&lt;=10000,F805*0.45,IF(H805-F805&gt;=10000,F805*0.25,(10000-(H805-F805))*0.45 + (F805-(10000-(H805-F805)))*0.25))),IF(E805="Motorcycle",F805*0.24,IF(E805="Bicycle",F805*0.20,0)))</f>
        <v/>
      </c>
      <c r="K805" s="4" t="n"/>
      <c r="L805" s="4">
        <f>MAX(0,J805-K805)</f>
        <v/>
      </c>
    </row>
    <row r="806">
      <c r="A806" s="2" t="n"/>
      <c r="F806" s="3" t="n"/>
      <c r="G806" t="n">
        <v>805</v>
      </c>
      <c r="H806">
        <f>SUMIFS(F:F,E:E,"Car/Van",A:A,"&gt;="&amp;Summary!$C$4,A:A,"&lt;="&amp;Summary!$C$5,G:G,"&lt;="&amp;G806)</f>
        <v/>
      </c>
      <c r="I806">
        <f>IF(E806="Car/Van",IF(H806&lt;=10000,0.45,0.25),IF(E806="Motorcycle",0.24,IF(E806="Bicycle",0.20,0)))</f>
        <v/>
      </c>
      <c r="J806" s="4">
        <f>IF(E806="Car/Van",IF(H806&lt;=10000,F806*0.45,IF(H806-F806&gt;=10000,F806*0.25,(10000-(H806-F806))*0.45 + (F806-(10000-(H806-F806)))*0.25))),IF(E806="Motorcycle",F806*0.24,IF(E806="Bicycle",F806*0.20,0)))</f>
        <v/>
      </c>
      <c r="K806" s="4" t="n"/>
      <c r="L806" s="4">
        <f>MAX(0,J806-K806)</f>
        <v/>
      </c>
    </row>
    <row r="807">
      <c r="A807" s="2" t="n"/>
      <c r="F807" s="3" t="n"/>
      <c r="G807" t="n">
        <v>806</v>
      </c>
      <c r="H807">
        <f>SUMIFS(F:F,E:E,"Car/Van",A:A,"&gt;="&amp;Summary!$C$4,A:A,"&lt;="&amp;Summary!$C$5,G:G,"&lt;="&amp;G807)</f>
        <v/>
      </c>
      <c r="I807">
        <f>IF(E807="Car/Van",IF(H807&lt;=10000,0.45,0.25),IF(E807="Motorcycle",0.24,IF(E807="Bicycle",0.20,0)))</f>
        <v/>
      </c>
      <c r="J807" s="4">
        <f>IF(E807="Car/Van",IF(H807&lt;=10000,F807*0.45,IF(H807-F807&gt;=10000,F807*0.25,(10000-(H807-F807))*0.45 + (F807-(10000-(H807-F807)))*0.25))),IF(E807="Motorcycle",F807*0.24,IF(E807="Bicycle",F807*0.20,0)))</f>
        <v/>
      </c>
      <c r="K807" s="4" t="n"/>
      <c r="L807" s="4">
        <f>MAX(0,J807-K807)</f>
        <v/>
      </c>
    </row>
    <row r="808">
      <c r="A808" s="2" t="n"/>
      <c r="F808" s="3" t="n"/>
      <c r="G808" t="n">
        <v>807</v>
      </c>
      <c r="H808">
        <f>SUMIFS(F:F,E:E,"Car/Van",A:A,"&gt;="&amp;Summary!$C$4,A:A,"&lt;="&amp;Summary!$C$5,G:G,"&lt;="&amp;G808)</f>
        <v/>
      </c>
      <c r="I808">
        <f>IF(E808="Car/Van",IF(H808&lt;=10000,0.45,0.25),IF(E808="Motorcycle",0.24,IF(E808="Bicycle",0.20,0)))</f>
        <v/>
      </c>
      <c r="J808" s="4">
        <f>IF(E808="Car/Van",IF(H808&lt;=10000,F808*0.45,IF(H808-F808&gt;=10000,F808*0.25,(10000-(H808-F808))*0.45 + (F808-(10000-(H808-F808)))*0.25))),IF(E808="Motorcycle",F808*0.24,IF(E808="Bicycle",F808*0.20,0)))</f>
        <v/>
      </c>
      <c r="K808" s="4" t="n"/>
      <c r="L808" s="4">
        <f>MAX(0,J808-K808)</f>
        <v/>
      </c>
    </row>
    <row r="809">
      <c r="A809" s="2" t="n"/>
      <c r="F809" s="3" t="n"/>
      <c r="G809" t="n">
        <v>808</v>
      </c>
      <c r="H809">
        <f>SUMIFS(F:F,E:E,"Car/Van",A:A,"&gt;="&amp;Summary!$C$4,A:A,"&lt;="&amp;Summary!$C$5,G:G,"&lt;="&amp;G809)</f>
        <v/>
      </c>
      <c r="I809">
        <f>IF(E809="Car/Van",IF(H809&lt;=10000,0.45,0.25),IF(E809="Motorcycle",0.24,IF(E809="Bicycle",0.20,0)))</f>
        <v/>
      </c>
      <c r="J809" s="4">
        <f>IF(E809="Car/Van",IF(H809&lt;=10000,F809*0.45,IF(H809-F809&gt;=10000,F809*0.25,(10000-(H809-F809))*0.45 + (F809-(10000-(H809-F809)))*0.25))),IF(E809="Motorcycle",F809*0.24,IF(E809="Bicycle",F809*0.20,0)))</f>
        <v/>
      </c>
      <c r="K809" s="4" t="n"/>
      <c r="L809" s="4">
        <f>MAX(0,J809-K809)</f>
        <v/>
      </c>
    </row>
    <row r="810">
      <c r="A810" s="2" t="n"/>
      <c r="F810" s="3" t="n"/>
      <c r="G810" t="n">
        <v>809</v>
      </c>
      <c r="H810">
        <f>SUMIFS(F:F,E:E,"Car/Van",A:A,"&gt;="&amp;Summary!$C$4,A:A,"&lt;="&amp;Summary!$C$5,G:G,"&lt;="&amp;G810)</f>
        <v/>
      </c>
      <c r="I810">
        <f>IF(E810="Car/Van",IF(H810&lt;=10000,0.45,0.25),IF(E810="Motorcycle",0.24,IF(E810="Bicycle",0.20,0)))</f>
        <v/>
      </c>
      <c r="J810" s="4">
        <f>IF(E810="Car/Van",IF(H810&lt;=10000,F810*0.45,IF(H810-F810&gt;=10000,F810*0.25,(10000-(H810-F810))*0.45 + (F810-(10000-(H810-F810)))*0.25))),IF(E810="Motorcycle",F810*0.24,IF(E810="Bicycle",F810*0.20,0)))</f>
        <v/>
      </c>
      <c r="K810" s="4" t="n"/>
      <c r="L810" s="4">
        <f>MAX(0,J810-K810)</f>
        <v/>
      </c>
    </row>
    <row r="811">
      <c r="A811" s="2" t="n"/>
      <c r="F811" s="3" t="n"/>
      <c r="G811" t="n">
        <v>810</v>
      </c>
      <c r="H811">
        <f>SUMIFS(F:F,E:E,"Car/Van",A:A,"&gt;="&amp;Summary!$C$4,A:A,"&lt;="&amp;Summary!$C$5,G:G,"&lt;="&amp;G811)</f>
        <v/>
      </c>
      <c r="I811">
        <f>IF(E811="Car/Van",IF(H811&lt;=10000,0.45,0.25),IF(E811="Motorcycle",0.24,IF(E811="Bicycle",0.20,0)))</f>
        <v/>
      </c>
      <c r="J811" s="4">
        <f>IF(E811="Car/Van",IF(H811&lt;=10000,F811*0.45,IF(H811-F811&gt;=10000,F811*0.25,(10000-(H811-F811))*0.45 + (F811-(10000-(H811-F811)))*0.25))),IF(E811="Motorcycle",F811*0.24,IF(E811="Bicycle",F811*0.20,0)))</f>
        <v/>
      </c>
      <c r="K811" s="4" t="n"/>
      <c r="L811" s="4">
        <f>MAX(0,J811-K811)</f>
        <v/>
      </c>
    </row>
    <row r="812">
      <c r="A812" s="2" t="n"/>
      <c r="F812" s="3" t="n"/>
      <c r="G812" t="n">
        <v>811</v>
      </c>
      <c r="H812">
        <f>SUMIFS(F:F,E:E,"Car/Van",A:A,"&gt;="&amp;Summary!$C$4,A:A,"&lt;="&amp;Summary!$C$5,G:G,"&lt;="&amp;G812)</f>
        <v/>
      </c>
      <c r="I812">
        <f>IF(E812="Car/Van",IF(H812&lt;=10000,0.45,0.25),IF(E812="Motorcycle",0.24,IF(E812="Bicycle",0.20,0)))</f>
        <v/>
      </c>
      <c r="J812" s="4">
        <f>IF(E812="Car/Van",IF(H812&lt;=10000,F812*0.45,IF(H812-F812&gt;=10000,F812*0.25,(10000-(H812-F812))*0.45 + (F812-(10000-(H812-F812)))*0.25))),IF(E812="Motorcycle",F812*0.24,IF(E812="Bicycle",F812*0.20,0)))</f>
        <v/>
      </c>
      <c r="K812" s="4" t="n"/>
      <c r="L812" s="4">
        <f>MAX(0,J812-K812)</f>
        <v/>
      </c>
    </row>
    <row r="813">
      <c r="A813" s="2" t="n"/>
      <c r="F813" s="3" t="n"/>
      <c r="G813" t="n">
        <v>812</v>
      </c>
      <c r="H813">
        <f>SUMIFS(F:F,E:E,"Car/Van",A:A,"&gt;="&amp;Summary!$C$4,A:A,"&lt;="&amp;Summary!$C$5,G:G,"&lt;="&amp;G813)</f>
        <v/>
      </c>
      <c r="I813">
        <f>IF(E813="Car/Van",IF(H813&lt;=10000,0.45,0.25),IF(E813="Motorcycle",0.24,IF(E813="Bicycle",0.20,0)))</f>
        <v/>
      </c>
      <c r="J813" s="4">
        <f>IF(E813="Car/Van",IF(H813&lt;=10000,F813*0.45,IF(H813-F813&gt;=10000,F813*0.25,(10000-(H813-F813))*0.45 + (F813-(10000-(H813-F813)))*0.25))),IF(E813="Motorcycle",F813*0.24,IF(E813="Bicycle",F813*0.20,0)))</f>
        <v/>
      </c>
      <c r="K813" s="4" t="n"/>
      <c r="L813" s="4">
        <f>MAX(0,J813-K813)</f>
        <v/>
      </c>
    </row>
    <row r="814">
      <c r="A814" s="2" t="n"/>
      <c r="F814" s="3" t="n"/>
      <c r="G814" t="n">
        <v>813</v>
      </c>
      <c r="H814">
        <f>SUMIFS(F:F,E:E,"Car/Van",A:A,"&gt;="&amp;Summary!$C$4,A:A,"&lt;="&amp;Summary!$C$5,G:G,"&lt;="&amp;G814)</f>
        <v/>
      </c>
      <c r="I814">
        <f>IF(E814="Car/Van",IF(H814&lt;=10000,0.45,0.25),IF(E814="Motorcycle",0.24,IF(E814="Bicycle",0.20,0)))</f>
        <v/>
      </c>
      <c r="J814" s="4">
        <f>IF(E814="Car/Van",IF(H814&lt;=10000,F814*0.45,IF(H814-F814&gt;=10000,F814*0.25,(10000-(H814-F814))*0.45 + (F814-(10000-(H814-F814)))*0.25))),IF(E814="Motorcycle",F814*0.24,IF(E814="Bicycle",F814*0.20,0)))</f>
        <v/>
      </c>
      <c r="K814" s="4" t="n"/>
      <c r="L814" s="4">
        <f>MAX(0,J814-K814)</f>
        <v/>
      </c>
    </row>
    <row r="815">
      <c r="A815" s="2" t="n"/>
      <c r="F815" s="3" t="n"/>
      <c r="G815" t="n">
        <v>814</v>
      </c>
      <c r="H815">
        <f>SUMIFS(F:F,E:E,"Car/Van",A:A,"&gt;="&amp;Summary!$C$4,A:A,"&lt;="&amp;Summary!$C$5,G:G,"&lt;="&amp;G815)</f>
        <v/>
      </c>
      <c r="I815">
        <f>IF(E815="Car/Van",IF(H815&lt;=10000,0.45,0.25),IF(E815="Motorcycle",0.24,IF(E815="Bicycle",0.20,0)))</f>
        <v/>
      </c>
      <c r="J815" s="4">
        <f>IF(E815="Car/Van",IF(H815&lt;=10000,F815*0.45,IF(H815-F815&gt;=10000,F815*0.25,(10000-(H815-F815))*0.45 + (F815-(10000-(H815-F815)))*0.25))),IF(E815="Motorcycle",F815*0.24,IF(E815="Bicycle",F815*0.20,0)))</f>
        <v/>
      </c>
      <c r="K815" s="4" t="n"/>
      <c r="L815" s="4">
        <f>MAX(0,J815-K815)</f>
        <v/>
      </c>
    </row>
    <row r="816">
      <c r="A816" s="2" t="n"/>
      <c r="F816" s="3" t="n"/>
      <c r="G816" t="n">
        <v>815</v>
      </c>
      <c r="H816">
        <f>SUMIFS(F:F,E:E,"Car/Van",A:A,"&gt;="&amp;Summary!$C$4,A:A,"&lt;="&amp;Summary!$C$5,G:G,"&lt;="&amp;G816)</f>
        <v/>
      </c>
      <c r="I816">
        <f>IF(E816="Car/Van",IF(H816&lt;=10000,0.45,0.25),IF(E816="Motorcycle",0.24,IF(E816="Bicycle",0.20,0)))</f>
        <v/>
      </c>
      <c r="J816" s="4">
        <f>IF(E816="Car/Van",IF(H816&lt;=10000,F816*0.45,IF(H816-F816&gt;=10000,F816*0.25,(10000-(H816-F816))*0.45 + (F816-(10000-(H816-F816)))*0.25))),IF(E816="Motorcycle",F816*0.24,IF(E816="Bicycle",F816*0.20,0)))</f>
        <v/>
      </c>
      <c r="K816" s="4" t="n"/>
      <c r="L816" s="4">
        <f>MAX(0,J816-K816)</f>
        <v/>
      </c>
    </row>
    <row r="817">
      <c r="A817" s="2" t="n"/>
      <c r="F817" s="3" t="n"/>
      <c r="G817" t="n">
        <v>816</v>
      </c>
      <c r="H817">
        <f>SUMIFS(F:F,E:E,"Car/Van",A:A,"&gt;="&amp;Summary!$C$4,A:A,"&lt;="&amp;Summary!$C$5,G:G,"&lt;="&amp;G817)</f>
        <v/>
      </c>
      <c r="I817">
        <f>IF(E817="Car/Van",IF(H817&lt;=10000,0.45,0.25),IF(E817="Motorcycle",0.24,IF(E817="Bicycle",0.20,0)))</f>
        <v/>
      </c>
      <c r="J817" s="4">
        <f>IF(E817="Car/Van",IF(H817&lt;=10000,F817*0.45,IF(H817-F817&gt;=10000,F817*0.25,(10000-(H817-F817))*0.45 + (F817-(10000-(H817-F817)))*0.25))),IF(E817="Motorcycle",F817*0.24,IF(E817="Bicycle",F817*0.20,0)))</f>
        <v/>
      </c>
      <c r="K817" s="4" t="n"/>
      <c r="L817" s="4">
        <f>MAX(0,J817-K817)</f>
        <v/>
      </c>
    </row>
    <row r="818">
      <c r="A818" s="2" t="n"/>
      <c r="F818" s="3" t="n"/>
      <c r="G818" t="n">
        <v>817</v>
      </c>
      <c r="H818">
        <f>SUMIFS(F:F,E:E,"Car/Van",A:A,"&gt;="&amp;Summary!$C$4,A:A,"&lt;="&amp;Summary!$C$5,G:G,"&lt;="&amp;G818)</f>
        <v/>
      </c>
      <c r="I818">
        <f>IF(E818="Car/Van",IF(H818&lt;=10000,0.45,0.25),IF(E818="Motorcycle",0.24,IF(E818="Bicycle",0.20,0)))</f>
        <v/>
      </c>
      <c r="J818" s="4">
        <f>IF(E818="Car/Van",IF(H818&lt;=10000,F818*0.45,IF(H818-F818&gt;=10000,F818*0.25,(10000-(H818-F818))*0.45 + (F818-(10000-(H818-F818)))*0.25))),IF(E818="Motorcycle",F818*0.24,IF(E818="Bicycle",F818*0.20,0)))</f>
        <v/>
      </c>
      <c r="K818" s="4" t="n"/>
      <c r="L818" s="4">
        <f>MAX(0,J818-K818)</f>
        <v/>
      </c>
    </row>
    <row r="819">
      <c r="A819" s="2" t="n"/>
      <c r="F819" s="3" t="n"/>
      <c r="G819" t="n">
        <v>818</v>
      </c>
      <c r="H819">
        <f>SUMIFS(F:F,E:E,"Car/Van",A:A,"&gt;="&amp;Summary!$C$4,A:A,"&lt;="&amp;Summary!$C$5,G:G,"&lt;="&amp;G819)</f>
        <v/>
      </c>
      <c r="I819">
        <f>IF(E819="Car/Van",IF(H819&lt;=10000,0.45,0.25),IF(E819="Motorcycle",0.24,IF(E819="Bicycle",0.20,0)))</f>
        <v/>
      </c>
      <c r="J819" s="4">
        <f>IF(E819="Car/Van",IF(H819&lt;=10000,F819*0.45,IF(H819-F819&gt;=10000,F819*0.25,(10000-(H819-F819))*0.45 + (F819-(10000-(H819-F819)))*0.25))),IF(E819="Motorcycle",F819*0.24,IF(E819="Bicycle",F819*0.20,0)))</f>
        <v/>
      </c>
      <c r="K819" s="4" t="n"/>
      <c r="L819" s="4">
        <f>MAX(0,J819-K819)</f>
        <v/>
      </c>
    </row>
    <row r="820">
      <c r="A820" s="2" t="n"/>
      <c r="F820" s="3" t="n"/>
      <c r="G820" t="n">
        <v>819</v>
      </c>
      <c r="H820">
        <f>SUMIFS(F:F,E:E,"Car/Van",A:A,"&gt;="&amp;Summary!$C$4,A:A,"&lt;="&amp;Summary!$C$5,G:G,"&lt;="&amp;G820)</f>
        <v/>
      </c>
      <c r="I820">
        <f>IF(E820="Car/Van",IF(H820&lt;=10000,0.45,0.25),IF(E820="Motorcycle",0.24,IF(E820="Bicycle",0.20,0)))</f>
        <v/>
      </c>
      <c r="J820" s="4">
        <f>IF(E820="Car/Van",IF(H820&lt;=10000,F820*0.45,IF(H820-F820&gt;=10000,F820*0.25,(10000-(H820-F820))*0.45 + (F820-(10000-(H820-F820)))*0.25))),IF(E820="Motorcycle",F820*0.24,IF(E820="Bicycle",F820*0.20,0)))</f>
        <v/>
      </c>
      <c r="K820" s="4" t="n"/>
      <c r="L820" s="4">
        <f>MAX(0,J820-K820)</f>
        <v/>
      </c>
    </row>
    <row r="821">
      <c r="A821" s="2" t="n"/>
      <c r="F821" s="3" t="n"/>
      <c r="G821" t="n">
        <v>820</v>
      </c>
      <c r="H821">
        <f>SUMIFS(F:F,E:E,"Car/Van",A:A,"&gt;="&amp;Summary!$C$4,A:A,"&lt;="&amp;Summary!$C$5,G:G,"&lt;="&amp;G821)</f>
        <v/>
      </c>
      <c r="I821">
        <f>IF(E821="Car/Van",IF(H821&lt;=10000,0.45,0.25),IF(E821="Motorcycle",0.24,IF(E821="Bicycle",0.20,0)))</f>
        <v/>
      </c>
      <c r="J821" s="4">
        <f>IF(E821="Car/Van",IF(H821&lt;=10000,F821*0.45,IF(H821-F821&gt;=10000,F821*0.25,(10000-(H821-F821))*0.45 + (F821-(10000-(H821-F821)))*0.25))),IF(E821="Motorcycle",F821*0.24,IF(E821="Bicycle",F821*0.20,0)))</f>
        <v/>
      </c>
      <c r="K821" s="4" t="n"/>
      <c r="L821" s="4">
        <f>MAX(0,J821-K821)</f>
        <v/>
      </c>
    </row>
    <row r="822">
      <c r="A822" s="2" t="n"/>
      <c r="F822" s="3" t="n"/>
      <c r="G822" t="n">
        <v>821</v>
      </c>
      <c r="H822">
        <f>SUMIFS(F:F,E:E,"Car/Van",A:A,"&gt;="&amp;Summary!$C$4,A:A,"&lt;="&amp;Summary!$C$5,G:G,"&lt;="&amp;G822)</f>
        <v/>
      </c>
      <c r="I822">
        <f>IF(E822="Car/Van",IF(H822&lt;=10000,0.45,0.25),IF(E822="Motorcycle",0.24,IF(E822="Bicycle",0.20,0)))</f>
        <v/>
      </c>
      <c r="J822" s="4">
        <f>IF(E822="Car/Van",IF(H822&lt;=10000,F822*0.45,IF(H822-F822&gt;=10000,F822*0.25,(10000-(H822-F822))*0.45 + (F822-(10000-(H822-F822)))*0.25))),IF(E822="Motorcycle",F822*0.24,IF(E822="Bicycle",F822*0.20,0)))</f>
        <v/>
      </c>
      <c r="K822" s="4" t="n"/>
      <c r="L822" s="4">
        <f>MAX(0,J822-K822)</f>
        <v/>
      </c>
    </row>
    <row r="823">
      <c r="A823" s="2" t="n"/>
      <c r="F823" s="3" t="n"/>
      <c r="G823" t="n">
        <v>822</v>
      </c>
      <c r="H823">
        <f>SUMIFS(F:F,E:E,"Car/Van",A:A,"&gt;="&amp;Summary!$C$4,A:A,"&lt;="&amp;Summary!$C$5,G:G,"&lt;="&amp;G823)</f>
        <v/>
      </c>
      <c r="I823">
        <f>IF(E823="Car/Van",IF(H823&lt;=10000,0.45,0.25),IF(E823="Motorcycle",0.24,IF(E823="Bicycle",0.20,0)))</f>
        <v/>
      </c>
      <c r="J823" s="4">
        <f>IF(E823="Car/Van",IF(H823&lt;=10000,F823*0.45,IF(H823-F823&gt;=10000,F823*0.25,(10000-(H823-F823))*0.45 + (F823-(10000-(H823-F823)))*0.25))),IF(E823="Motorcycle",F823*0.24,IF(E823="Bicycle",F823*0.20,0)))</f>
        <v/>
      </c>
      <c r="K823" s="4" t="n"/>
      <c r="L823" s="4">
        <f>MAX(0,J823-K823)</f>
        <v/>
      </c>
    </row>
    <row r="824">
      <c r="A824" s="2" t="n"/>
      <c r="F824" s="3" t="n"/>
      <c r="G824" t="n">
        <v>823</v>
      </c>
      <c r="H824">
        <f>SUMIFS(F:F,E:E,"Car/Van",A:A,"&gt;="&amp;Summary!$C$4,A:A,"&lt;="&amp;Summary!$C$5,G:G,"&lt;="&amp;G824)</f>
        <v/>
      </c>
      <c r="I824">
        <f>IF(E824="Car/Van",IF(H824&lt;=10000,0.45,0.25),IF(E824="Motorcycle",0.24,IF(E824="Bicycle",0.20,0)))</f>
        <v/>
      </c>
      <c r="J824" s="4">
        <f>IF(E824="Car/Van",IF(H824&lt;=10000,F824*0.45,IF(H824-F824&gt;=10000,F824*0.25,(10000-(H824-F824))*0.45 + (F824-(10000-(H824-F824)))*0.25))),IF(E824="Motorcycle",F824*0.24,IF(E824="Bicycle",F824*0.20,0)))</f>
        <v/>
      </c>
      <c r="K824" s="4" t="n"/>
      <c r="L824" s="4">
        <f>MAX(0,J824-K824)</f>
        <v/>
      </c>
    </row>
    <row r="825">
      <c r="A825" s="2" t="n"/>
      <c r="F825" s="3" t="n"/>
      <c r="G825" t="n">
        <v>824</v>
      </c>
      <c r="H825">
        <f>SUMIFS(F:F,E:E,"Car/Van",A:A,"&gt;="&amp;Summary!$C$4,A:A,"&lt;="&amp;Summary!$C$5,G:G,"&lt;="&amp;G825)</f>
        <v/>
      </c>
      <c r="I825">
        <f>IF(E825="Car/Van",IF(H825&lt;=10000,0.45,0.25),IF(E825="Motorcycle",0.24,IF(E825="Bicycle",0.20,0)))</f>
        <v/>
      </c>
      <c r="J825" s="4">
        <f>IF(E825="Car/Van",IF(H825&lt;=10000,F825*0.45,IF(H825-F825&gt;=10000,F825*0.25,(10000-(H825-F825))*0.45 + (F825-(10000-(H825-F825)))*0.25))),IF(E825="Motorcycle",F825*0.24,IF(E825="Bicycle",F825*0.20,0)))</f>
        <v/>
      </c>
      <c r="K825" s="4" t="n"/>
      <c r="L825" s="4">
        <f>MAX(0,J825-K825)</f>
        <v/>
      </c>
    </row>
    <row r="826">
      <c r="A826" s="2" t="n"/>
      <c r="F826" s="3" t="n"/>
      <c r="G826" t="n">
        <v>825</v>
      </c>
      <c r="H826">
        <f>SUMIFS(F:F,E:E,"Car/Van",A:A,"&gt;="&amp;Summary!$C$4,A:A,"&lt;="&amp;Summary!$C$5,G:G,"&lt;="&amp;G826)</f>
        <v/>
      </c>
      <c r="I826">
        <f>IF(E826="Car/Van",IF(H826&lt;=10000,0.45,0.25),IF(E826="Motorcycle",0.24,IF(E826="Bicycle",0.20,0)))</f>
        <v/>
      </c>
      <c r="J826" s="4">
        <f>IF(E826="Car/Van",IF(H826&lt;=10000,F826*0.45,IF(H826-F826&gt;=10000,F826*0.25,(10000-(H826-F826))*0.45 + (F826-(10000-(H826-F826)))*0.25))),IF(E826="Motorcycle",F826*0.24,IF(E826="Bicycle",F826*0.20,0)))</f>
        <v/>
      </c>
      <c r="K826" s="4" t="n"/>
      <c r="L826" s="4">
        <f>MAX(0,J826-K826)</f>
        <v/>
      </c>
    </row>
    <row r="827">
      <c r="A827" s="2" t="n"/>
      <c r="F827" s="3" t="n"/>
      <c r="G827" t="n">
        <v>826</v>
      </c>
      <c r="H827">
        <f>SUMIFS(F:F,E:E,"Car/Van",A:A,"&gt;="&amp;Summary!$C$4,A:A,"&lt;="&amp;Summary!$C$5,G:G,"&lt;="&amp;G827)</f>
        <v/>
      </c>
      <c r="I827">
        <f>IF(E827="Car/Van",IF(H827&lt;=10000,0.45,0.25),IF(E827="Motorcycle",0.24,IF(E827="Bicycle",0.20,0)))</f>
        <v/>
      </c>
      <c r="J827" s="4">
        <f>IF(E827="Car/Van",IF(H827&lt;=10000,F827*0.45,IF(H827-F827&gt;=10000,F827*0.25,(10000-(H827-F827))*0.45 + (F827-(10000-(H827-F827)))*0.25))),IF(E827="Motorcycle",F827*0.24,IF(E827="Bicycle",F827*0.20,0)))</f>
        <v/>
      </c>
      <c r="K827" s="4" t="n"/>
      <c r="L827" s="4">
        <f>MAX(0,J827-K827)</f>
        <v/>
      </c>
    </row>
    <row r="828">
      <c r="A828" s="2" t="n"/>
      <c r="F828" s="3" t="n"/>
      <c r="G828" t="n">
        <v>827</v>
      </c>
      <c r="H828">
        <f>SUMIFS(F:F,E:E,"Car/Van",A:A,"&gt;="&amp;Summary!$C$4,A:A,"&lt;="&amp;Summary!$C$5,G:G,"&lt;="&amp;G828)</f>
        <v/>
      </c>
      <c r="I828">
        <f>IF(E828="Car/Van",IF(H828&lt;=10000,0.45,0.25),IF(E828="Motorcycle",0.24,IF(E828="Bicycle",0.20,0)))</f>
        <v/>
      </c>
      <c r="J828" s="4">
        <f>IF(E828="Car/Van",IF(H828&lt;=10000,F828*0.45,IF(H828-F828&gt;=10000,F828*0.25,(10000-(H828-F828))*0.45 + (F828-(10000-(H828-F828)))*0.25))),IF(E828="Motorcycle",F828*0.24,IF(E828="Bicycle",F828*0.20,0)))</f>
        <v/>
      </c>
      <c r="K828" s="4" t="n"/>
      <c r="L828" s="4">
        <f>MAX(0,J828-K828)</f>
        <v/>
      </c>
    </row>
    <row r="829">
      <c r="A829" s="2" t="n"/>
      <c r="F829" s="3" t="n"/>
      <c r="G829" t="n">
        <v>828</v>
      </c>
      <c r="H829">
        <f>SUMIFS(F:F,E:E,"Car/Van",A:A,"&gt;="&amp;Summary!$C$4,A:A,"&lt;="&amp;Summary!$C$5,G:G,"&lt;="&amp;G829)</f>
        <v/>
      </c>
      <c r="I829">
        <f>IF(E829="Car/Van",IF(H829&lt;=10000,0.45,0.25),IF(E829="Motorcycle",0.24,IF(E829="Bicycle",0.20,0)))</f>
        <v/>
      </c>
      <c r="J829" s="4">
        <f>IF(E829="Car/Van",IF(H829&lt;=10000,F829*0.45,IF(H829-F829&gt;=10000,F829*0.25,(10000-(H829-F829))*0.45 + (F829-(10000-(H829-F829)))*0.25))),IF(E829="Motorcycle",F829*0.24,IF(E829="Bicycle",F829*0.20,0)))</f>
        <v/>
      </c>
      <c r="K829" s="4" t="n"/>
      <c r="L829" s="4">
        <f>MAX(0,J829-K829)</f>
        <v/>
      </c>
    </row>
    <row r="830">
      <c r="A830" s="2" t="n"/>
      <c r="F830" s="3" t="n"/>
      <c r="G830" t="n">
        <v>829</v>
      </c>
      <c r="H830">
        <f>SUMIFS(F:F,E:E,"Car/Van",A:A,"&gt;="&amp;Summary!$C$4,A:A,"&lt;="&amp;Summary!$C$5,G:G,"&lt;="&amp;G830)</f>
        <v/>
      </c>
      <c r="I830">
        <f>IF(E830="Car/Van",IF(H830&lt;=10000,0.45,0.25),IF(E830="Motorcycle",0.24,IF(E830="Bicycle",0.20,0)))</f>
        <v/>
      </c>
      <c r="J830" s="4">
        <f>IF(E830="Car/Van",IF(H830&lt;=10000,F830*0.45,IF(H830-F830&gt;=10000,F830*0.25,(10000-(H830-F830))*0.45 + (F830-(10000-(H830-F830)))*0.25))),IF(E830="Motorcycle",F830*0.24,IF(E830="Bicycle",F830*0.20,0)))</f>
        <v/>
      </c>
      <c r="K830" s="4" t="n"/>
      <c r="L830" s="4">
        <f>MAX(0,J830-K830)</f>
        <v/>
      </c>
    </row>
    <row r="831">
      <c r="A831" s="2" t="n"/>
      <c r="F831" s="3" t="n"/>
      <c r="G831" t="n">
        <v>830</v>
      </c>
      <c r="H831">
        <f>SUMIFS(F:F,E:E,"Car/Van",A:A,"&gt;="&amp;Summary!$C$4,A:A,"&lt;="&amp;Summary!$C$5,G:G,"&lt;="&amp;G831)</f>
        <v/>
      </c>
      <c r="I831">
        <f>IF(E831="Car/Van",IF(H831&lt;=10000,0.45,0.25),IF(E831="Motorcycle",0.24,IF(E831="Bicycle",0.20,0)))</f>
        <v/>
      </c>
      <c r="J831" s="4">
        <f>IF(E831="Car/Van",IF(H831&lt;=10000,F831*0.45,IF(H831-F831&gt;=10000,F831*0.25,(10000-(H831-F831))*0.45 + (F831-(10000-(H831-F831)))*0.25))),IF(E831="Motorcycle",F831*0.24,IF(E831="Bicycle",F831*0.20,0)))</f>
        <v/>
      </c>
      <c r="K831" s="4" t="n"/>
      <c r="L831" s="4">
        <f>MAX(0,J831-K831)</f>
        <v/>
      </c>
    </row>
    <row r="832">
      <c r="A832" s="2" t="n"/>
      <c r="F832" s="3" t="n"/>
      <c r="G832" t="n">
        <v>831</v>
      </c>
      <c r="H832">
        <f>SUMIFS(F:F,E:E,"Car/Van",A:A,"&gt;="&amp;Summary!$C$4,A:A,"&lt;="&amp;Summary!$C$5,G:G,"&lt;="&amp;G832)</f>
        <v/>
      </c>
      <c r="I832">
        <f>IF(E832="Car/Van",IF(H832&lt;=10000,0.45,0.25),IF(E832="Motorcycle",0.24,IF(E832="Bicycle",0.20,0)))</f>
        <v/>
      </c>
      <c r="J832" s="4">
        <f>IF(E832="Car/Van",IF(H832&lt;=10000,F832*0.45,IF(H832-F832&gt;=10000,F832*0.25,(10000-(H832-F832))*0.45 + (F832-(10000-(H832-F832)))*0.25))),IF(E832="Motorcycle",F832*0.24,IF(E832="Bicycle",F832*0.20,0)))</f>
        <v/>
      </c>
      <c r="K832" s="4" t="n"/>
      <c r="L832" s="4">
        <f>MAX(0,J832-K832)</f>
        <v/>
      </c>
    </row>
    <row r="833">
      <c r="A833" s="2" t="n"/>
      <c r="F833" s="3" t="n"/>
      <c r="G833" t="n">
        <v>832</v>
      </c>
      <c r="H833">
        <f>SUMIFS(F:F,E:E,"Car/Van",A:A,"&gt;="&amp;Summary!$C$4,A:A,"&lt;="&amp;Summary!$C$5,G:G,"&lt;="&amp;G833)</f>
        <v/>
      </c>
      <c r="I833">
        <f>IF(E833="Car/Van",IF(H833&lt;=10000,0.45,0.25),IF(E833="Motorcycle",0.24,IF(E833="Bicycle",0.20,0)))</f>
        <v/>
      </c>
      <c r="J833" s="4">
        <f>IF(E833="Car/Van",IF(H833&lt;=10000,F833*0.45,IF(H833-F833&gt;=10000,F833*0.25,(10000-(H833-F833))*0.45 + (F833-(10000-(H833-F833)))*0.25))),IF(E833="Motorcycle",F833*0.24,IF(E833="Bicycle",F833*0.20,0)))</f>
        <v/>
      </c>
      <c r="K833" s="4" t="n"/>
      <c r="L833" s="4">
        <f>MAX(0,J833-K833)</f>
        <v/>
      </c>
    </row>
    <row r="834">
      <c r="A834" s="2" t="n"/>
      <c r="F834" s="3" t="n"/>
      <c r="G834" t="n">
        <v>833</v>
      </c>
      <c r="H834">
        <f>SUMIFS(F:F,E:E,"Car/Van",A:A,"&gt;="&amp;Summary!$C$4,A:A,"&lt;="&amp;Summary!$C$5,G:G,"&lt;="&amp;G834)</f>
        <v/>
      </c>
      <c r="I834">
        <f>IF(E834="Car/Van",IF(H834&lt;=10000,0.45,0.25),IF(E834="Motorcycle",0.24,IF(E834="Bicycle",0.20,0)))</f>
        <v/>
      </c>
      <c r="J834" s="4">
        <f>IF(E834="Car/Van",IF(H834&lt;=10000,F834*0.45,IF(H834-F834&gt;=10000,F834*0.25,(10000-(H834-F834))*0.45 + (F834-(10000-(H834-F834)))*0.25))),IF(E834="Motorcycle",F834*0.24,IF(E834="Bicycle",F834*0.20,0)))</f>
        <v/>
      </c>
      <c r="K834" s="4" t="n"/>
      <c r="L834" s="4">
        <f>MAX(0,J834-K834)</f>
        <v/>
      </c>
    </row>
    <row r="835">
      <c r="A835" s="2" t="n"/>
      <c r="F835" s="3" t="n"/>
      <c r="G835" t="n">
        <v>834</v>
      </c>
      <c r="H835">
        <f>SUMIFS(F:F,E:E,"Car/Van",A:A,"&gt;="&amp;Summary!$C$4,A:A,"&lt;="&amp;Summary!$C$5,G:G,"&lt;="&amp;G835)</f>
        <v/>
      </c>
      <c r="I835">
        <f>IF(E835="Car/Van",IF(H835&lt;=10000,0.45,0.25),IF(E835="Motorcycle",0.24,IF(E835="Bicycle",0.20,0)))</f>
        <v/>
      </c>
      <c r="J835" s="4">
        <f>IF(E835="Car/Van",IF(H835&lt;=10000,F835*0.45,IF(H835-F835&gt;=10000,F835*0.25,(10000-(H835-F835))*0.45 + (F835-(10000-(H835-F835)))*0.25))),IF(E835="Motorcycle",F835*0.24,IF(E835="Bicycle",F835*0.20,0)))</f>
        <v/>
      </c>
      <c r="K835" s="4" t="n"/>
      <c r="L835" s="4">
        <f>MAX(0,J835-K835)</f>
        <v/>
      </c>
    </row>
    <row r="836">
      <c r="A836" s="2" t="n"/>
      <c r="F836" s="3" t="n"/>
      <c r="G836" t="n">
        <v>835</v>
      </c>
      <c r="H836">
        <f>SUMIFS(F:F,E:E,"Car/Van",A:A,"&gt;="&amp;Summary!$C$4,A:A,"&lt;="&amp;Summary!$C$5,G:G,"&lt;="&amp;G836)</f>
        <v/>
      </c>
      <c r="I836">
        <f>IF(E836="Car/Van",IF(H836&lt;=10000,0.45,0.25),IF(E836="Motorcycle",0.24,IF(E836="Bicycle",0.20,0)))</f>
        <v/>
      </c>
      <c r="J836" s="4">
        <f>IF(E836="Car/Van",IF(H836&lt;=10000,F836*0.45,IF(H836-F836&gt;=10000,F836*0.25,(10000-(H836-F836))*0.45 + (F836-(10000-(H836-F836)))*0.25))),IF(E836="Motorcycle",F836*0.24,IF(E836="Bicycle",F836*0.20,0)))</f>
        <v/>
      </c>
      <c r="K836" s="4" t="n"/>
      <c r="L836" s="4">
        <f>MAX(0,J836-K836)</f>
        <v/>
      </c>
    </row>
    <row r="837">
      <c r="A837" s="2" t="n"/>
      <c r="F837" s="3" t="n"/>
      <c r="G837" t="n">
        <v>836</v>
      </c>
      <c r="H837">
        <f>SUMIFS(F:F,E:E,"Car/Van",A:A,"&gt;="&amp;Summary!$C$4,A:A,"&lt;="&amp;Summary!$C$5,G:G,"&lt;="&amp;G837)</f>
        <v/>
      </c>
      <c r="I837">
        <f>IF(E837="Car/Van",IF(H837&lt;=10000,0.45,0.25),IF(E837="Motorcycle",0.24,IF(E837="Bicycle",0.20,0)))</f>
        <v/>
      </c>
      <c r="J837" s="4">
        <f>IF(E837="Car/Van",IF(H837&lt;=10000,F837*0.45,IF(H837-F837&gt;=10000,F837*0.25,(10000-(H837-F837))*0.45 + (F837-(10000-(H837-F837)))*0.25))),IF(E837="Motorcycle",F837*0.24,IF(E837="Bicycle",F837*0.20,0)))</f>
        <v/>
      </c>
      <c r="K837" s="4" t="n"/>
      <c r="L837" s="4">
        <f>MAX(0,J837-K837)</f>
        <v/>
      </c>
    </row>
    <row r="838">
      <c r="A838" s="2" t="n"/>
      <c r="F838" s="3" t="n"/>
      <c r="G838" t="n">
        <v>837</v>
      </c>
      <c r="H838">
        <f>SUMIFS(F:F,E:E,"Car/Van",A:A,"&gt;="&amp;Summary!$C$4,A:A,"&lt;="&amp;Summary!$C$5,G:G,"&lt;="&amp;G838)</f>
        <v/>
      </c>
      <c r="I838">
        <f>IF(E838="Car/Van",IF(H838&lt;=10000,0.45,0.25),IF(E838="Motorcycle",0.24,IF(E838="Bicycle",0.20,0)))</f>
        <v/>
      </c>
      <c r="J838" s="4">
        <f>IF(E838="Car/Van",IF(H838&lt;=10000,F838*0.45,IF(H838-F838&gt;=10000,F838*0.25,(10000-(H838-F838))*0.45 + (F838-(10000-(H838-F838)))*0.25))),IF(E838="Motorcycle",F838*0.24,IF(E838="Bicycle",F838*0.20,0)))</f>
        <v/>
      </c>
      <c r="K838" s="4" t="n"/>
      <c r="L838" s="4">
        <f>MAX(0,J838-K838)</f>
        <v/>
      </c>
    </row>
    <row r="839">
      <c r="A839" s="2" t="n"/>
      <c r="F839" s="3" t="n"/>
      <c r="G839" t="n">
        <v>838</v>
      </c>
      <c r="H839">
        <f>SUMIFS(F:F,E:E,"Car/Van",A:A,"&gt;="&amp;Summary!$C$4,A:A,"&lt;="&amp;Summary!$C$5,G:G,"&lt;="&amp;G839)</f>
        <v/>
      </c>
      <c r="I839">
        <f>IF(E839="Car/Van",IF(H839&lt;=10000,0.45,0.25),IF(E839="Motorcycle",0.24,IF(E839="Bicycle",0.20,0)))</f>
        <v/>
      </c>
      <c r="J839" s="4">
        <f>IF(E839="Car/Van",IF(H839&lt;=10000,F839*0.45,IF(H839-F839&gt;=10000,F839*0.25,(10000-(H839-F839))*0.45 + (F839-(10000-(H839-F839)))*0.25))),IF(E839="Motorcycle",F839*0.24,IF(E839="Bicycle",F839*0.20,0)))</f>
        <v/>
      </c>
      <c r="K839" s="4" t="n"/>
      <c r="L839" s="4">
        <f>MAX(0,J839-K839)</f>
        <v/>
      </c>
    </row>
    <row r="840">
      <c r="A840" s="2" t="n"/>
      <c r="F840" s="3" t="n"/>
      <c r="G840" t="n">
        <v>839</v>
      </c>
      <c r="H840">
        <f>SUMIFS(F:F,E:E,"Car/Van",A:A,"&gt;="&amp;Summary!$C$4,A:A,"&lt;="&amp;Summary!$C$5,G:G,"&lt;="&amp;G840)</f>
        <v/>
      </c>
      <c r="I840">
        <f>IF(E840="Car/Van",IF(H840&lt;=10000,0.45,0.25),IF(E840="Motorcycle",0.24,IF(E840="Bicycle",0.20,0)))</f>
        <v/>
      </c>
      <c r="J840" s="4">
        <f>IF(E840="Car/Van",IF(H840&lt;=10000,F840*0.45,IF(H840-F840&gt;=10000,F840*0.25,(10000-(H840-F840))*0.45 + (F840-(10000-(H840-F840)))*0.25))),IF(E840="Motorcycle",F840*0.24,IF(E840="Bicycle",F840*0.20,0)))</f>
        <v/>
      </c>
      <c r="K840" s="4" t="n"/>
      <c r="L840" s="4">
        <f>MAX(0,J840-K840)</f>
        <v/>
      </c>
    </row>
    <row r="841">
      <c r="A841" s="2" t="n"/>
      <c r="F841" s="3" t="n"/>
      <c r="G841" t="n">
        <v>840</v>
      </c>
      <c r="H841">
        <f>SUMIFS(F:F,E:E,"Car/Van",A:A,"&gt;="&amp;Summary!$C$4,A:A,"&lt;="&amp;Summary!$C$5,G:G,"&lt;="&amp;G841)</f>
        <v/>
      </c>
      <c r="I841">
        <f>IF(E841="Car/Van",IF(H841&lt;=10000,0.45,0.25),IF(E841="Motorcycle",0.24,IF(E841="Bicycle",0.20,0)))</f>
        <v/>
      </c>
      <c r="J841" s="4">
        <f>IF(E841="Car/Van",IF(H841&lt;=10000,F841*0.45,IF(H841-F841&gt;=10000,F841*0.25,(10000-(H841-F841))*0.45 + (F841-(10000-(H841-F841)))*0.25))),IF(E841="Motorcycle",F841*0.24,IF(E841="Bicycle",F841*0.20,0)))</f>
        <v/>
      </c>
      <c r="K841" s="4" t="n"/>
      <c r="L841" s="4">
        <f>MAX(0,J841-K841)</f>
        <v/>
      </c>
    </row>
    <row r="842">
      <c r="A842" s="2" t="n"/>
      <c r="F842" s="3" t="n"/>
      <c r="G842" t="n">
        <v>841</v>
      </c>
      <c r="H842">
        <f>SUMIFS(F:F,E:E,"Car/Van",A:A,"&gt;="&amp;Summary!$C$4,A:A,"&lt;="&amp;Summary!$C$5,G:G,"&lt;="&amp;G842)</f>
        <v/>
      </c>
      <c r="I842">
        <f>IF(E842="Car/Van",IF(H842&lt;=10000,0.45,0.25),IF(E842="Motorcycle",0.24,IF(E842="Bicycle",0.20,0)))</f>
        <v/>
      </c>
      <c r="J842" s="4">
        <f>IF(E842="Car/Van",IF(H842&lt;=10000,F842*0.45,IF(H842-F842&gt;=10000,F842*0.25,(10000-(H842-F842))*0.45 + (F842-(10000-(H842-F842)))*0.25))),IF(E842="Motorcycle",F842*0.24,IF(E842="Bicycle",F842*0.20,0)))</f>
        <v/>
      </c>
      <c r="K842" s="4" t="n"/>
      <c r="L842" s="4">
        <f>MAX(0,J842-K842)</f>
        <v/>
      </c>
    </row>
    <row r="843">
      <c r="A843" s="2" t="n"/>
      <c r="F843" s="3" t="n"/>
      <c r="G843" t="n">
        <v>842</v>
      </c>
      <c r="H843">
        <f>SUMIFS(F:F,E:E,"Car/Van",A:A,"&gt;="&amp;Summary!$C$4,A:A,"&lt;="&amp;Summary!$C$5,G:G,"&lt;="&amp;G843)</f>
        <v/>
      </c>
      <c r="I843">
        <f>IF(E843="Car/Van",IF(H843&lt;=10000,0.45,0.25),IF(E843="Motorcycle",0.24,IF(E843="Bicycle",0.20,0)))</f>
        <v/>
      </c>
      <c r="J843" s="4">
        <f>IF(E843="Car/Van",IF(H843&lt;=10000,F843*0.45,IF(H843-F843&gt;=10000,F843*0.25,(10000-(H843-F843))*0.45 + (F843-(10000-(H843-F843)))*0.25))),IF(E843="Motorcycle",F843*0.24,IF(E843="Bicycle",F843*0.20,0)))</f>
        <v/>
      </c>
      <c r="K843" s="4" t="n"/>
      <c r="L843" s="4">
        <f>MAX(0,J843-K843)</f>
        <v/>
      </c>
    </row>
    <row r="844">
      <c r="A844" s="2" t="n"/>
      <c r="F844" s="3" t="n"/>
      <c r="G844" t="n">
        <v>843</v>
      </c>
      <c r="H844">
        <f>SUMIFS(F:F,E:E,"Car/Van",A:A,"&gt;="&amp;Summary!$C$4,A:A,"&lt;="&amp;Summary!$C$5,G:G,"&lt;="&amp;G844)</f>
        <v/>
      </c>
      <c r="I844">
        <f>IF(E844="Car/Van",IF(H844&lt;=10000,0.45,0.25),IF(E844="Motorcycle",0.24,IF(E844="Bicycle",0.20,0)))</f>
        <v/>
      </c>
      <c r="J844" s="4">
        <f>IF(E844="Car/Van",IF(H844&lt;=10000,F844*0.45,IF(H844-F844&gt;=10000,F844*0.25,(10000-(H844-F844))*0.45 + (F844-(10000-(H844-F844)))*0.25))),IF(E844="Motorcycle",F844*0.24,IF(E844="Bicycle",F844*0.20,0)))</f>
        <v/>
      </c>
      <c r="K844" s="4" t="n"/>
      <c r="L844" s="4">
        <f>MAX(0,J844-K844)</f>
        <v/>
      </c>
    </row>
    <row r="845">
      <c r="A845" s="2" t="n"/>
      <c r="F845" s="3" t="n"/>
      <c r="G845" t="n">
        <v>844</v>
      </c>
      <c r="H845">
        <f>SUMIFS(F:F,E:E,"Car/Van",A:A,"&gt;="&amp;Summary!$C$4,A:A,"&lt;="&amp;Summary!$C$5,G:G,"&lt;="&amp;G845)</f>
        <v/>
      </c>
      <c r="I845">
        <f>IF(E845="Car/Van",IF(H845&lt;=10000,0.45,0.25),IF(E845="Motorcycle",0.24,IF(E845="Bicycle",0.20,0)))</f>
        <v/>
      </c>
      <c r="J845" s="4">
        <f>IF(E845="Car/Van",IF(H845&lt;=10000,F845*0.45,IF(H845-F845&gt;=10000,F845*0.25,(10000-(H845-F845))*0.45 + (F845-(10000-(H845-F845)))*0.25))),IF(E845="Motorcycle",F845*0.24,IF(E845="Bicycle",F845*0.20,0)))</f>
        <v/>
      </c>
      <c r="K845" s="4" t="n"/>
      <c r="L845" s="4">
        <f>MAX(0,J845-K845)</f>
        <v/>
      </c>
    </row>
    <row r="846">
      <c r="A846" s="2" t="n"/>
      <c r="F846" s="3" t="n"/>
      <c r="G846" t="n">
        <v>845</v>
      </c>
      <c r="H846">
        <f>SUMIFS(F:F,E:E,"Car/Van",A:A,"&gt;="&amp;Summary!$C$4,A:A,"&lt;="&amp;Summary!$C$5,G:G,"&lt;="&amp;G846)</f>
        <v/>
      </c>
      <c r="I846">
        <f>IF(E846="Car/Van",IF(H846&lt;=10000,0.45,0.25),IF(E846="Motorcycle",0.24,IF(E846="Bicycle",0.20,0)))</f>
        <v/>
      </c>
      <c r="J846" s="4">
        <f>IF(E846="Car/Van",IF(H846&lt;=10000,F846*0.45,IF(H846-F846&gt;=10000,F846*0.25,(10000-(H846-F846))*0.45 + (F846-(10000-(H846-F846)))*0.25))),IF(E846="Motorcycle",F846*0.24,IF(E846="Bicycle",F846*0.20,0)))</f>
        <v/>
      </c>
      <c r="K846" s="4" t="n"/>
      <c r="L846" s="4">
        <f>MAX(0,J846-K846)</f>
        <v/>
      </c>
    </row>
    <row r="847">
      <c r="A847" s="2" t="n"/>
      <c r="F847" s="3" t="n"/>
      <c r="G847" t="n">
        <v>846</v>
      </c>
      <c r="H847">
        <f>SUMIFS(F:F,E:E,"Car/Van",A:A,"&gt;="&amp;Summary!$C$4,A:A,"&lt;="&amp;Summary!$C$5,G:G,"&lt;="&amp;G847)</f>
        <v/>
      </c>
      <c r="I847">
        <f>IF(E847="Car/Van",IF(H847&lt;=10000,0.45,0.25),IF(E847="Motorcycle",0.24,IF(E847="Bicycle",0.20,0)))</f>
        <v/>
      </c>
      <c r="J847" s="4">
        <f>IF(E847="Car/Van",IF(H847&lt;=10000,F847*0.45,IF(H847-F847&gt;=10000,F847*0.25,(10000-(H847-F847))*0.45 + (F847-(10000-(H847-F847)))*0.25))),IF(E847="Motorcycle",F847*0.24,IF(E847="Bicycle",F847*0.20,0)))</f>
        <v/>
      </c>
      <c r="K847" s="4" t="n"/>
      <c r="L847" s="4">
        <f>MAX(0,J847-K847)</f>
        <v/>
      </c>
    </row>
    <row r="848">
      <c r="A848" s="2" t="n"/>
      <c r="F848" s="3" t="n"/>
      <c r="G848" t="n">
        <v>847</v>
      </c>
      <c r="H848">
        <f>SUMIFS(F:F,E:E,"Car/Van",A:A,"&gt;="&amp;Summary!$C$4,A:A,"&lt;="&amp;Summary!$C$5,G:G,"&lt;="&amp;G848)</f>
        <v/>
      </c>
      <c r="I848">
        <f>IF(E848="Car/Van",IF(H848&lt;=10000,0.45,0.25),IF(E848="Motorcycle",0.24,IF(E848="Bicycle",0.20,0)))</f>
        <v/>
      </c>
      <c r="J848" s="4">
        <f>IF(E848="Car/Van",IF(H848&lt;=10000,F848*0.45,IF(H848-F848&gt;=10000,F848*0.25,(10000-(H848-F848))*0.45 + (F848-(10000-(H848-F848)))*0.25))),IF(E848="Motorcycle",F848*0.24,IF(E848="Bicycle",F848*0.20,0)))</f>
        <v/>
      </c>
      <c r="K848" s="4" t="n"/>
      <c r="L848" s="4">
        <f>MAX(0,J848-K848)</f>
        <v/>
      </c>
    </row>
    <row r="849">
      <c r="A849" s="2" t="n"/>
      <c r="F849" s="3" t="n"/>
      <c r="G849" t="n">
        <v>848</v>
      </c>
      <c r="H849">
        <f>SUMIFS(F:F,E:E,"Car/Van",A:A,"&gt;="&amp;Summary!$C$4,A:A,"&lt;="&amp;Summary!$C$5,G:G,"&lt;="&amp;G849)</f>
        <v/>
      </c>
      <c r="I849">
        <f>IF(E849="Car/Van",IF(H849&lt;=10000,0.45,0.25),IF(E849="Motorcycle",0.24,IF(E849="Bicycle",0.20,0)))</f>
        <v/>
      </c>
      <c r="J849" s="4">
        <f>IF(E849="Car/Van",IF(H849&lt;=10000,F849*0.45,IF(H849-F849&gt;=10000,F849*0.25,(10000-(H849-F849))*0.45 + (F849-(10000-(H849-F849)))*0.25))),IF(E849="Motorcycle",F849*0.24,IF(E849="Bicycle",F849*0.20,0)))</f>
        <v/>
      </c>
      <c r="K849" s="4" t="n"/>
      <c r="L849" s="4">
        <f>MAX(0,J849-K849)</f>
        <v/>
      </c>
    </row>
    <row r="850">
      <c r="A850" s="2" t="n"/>
      <c r="F850" s="3" t="n"/>
      <c r="G850" t="n">
        <v>849</v>
      </c>
      <c r="H850">
        <f>SUMIFS(F:F,E:E,"Car/Van",A:A,"&gt;="&amp;Summary!$C$4,A:A,"&lt;="&amp;Summary!$C$5,G:G,"&lt;="&amp;G850)</f>
        <v/>
      </c>
      <c r="I850">
        <f>IF(E850="Car/Van",IF(H850&lt;=10000,0.45,0.25),IF(E850="Motorcycle",0.24,IF(E850="Bicycle",0.20,0)))</f>
        <v/>
      </c>
      <c r="J850" s="4">
        <f>IF(E850="Car/Van",IF(H850&lt;=10000,F850*0.45,IF(H850-F850&gt;=10000,F850*0.25,(10000-(H850-F850))*0.45 + (F850-(10000-(H850-F850)))*0.25))),IF(E850="Motorcycle",F850*0.24,IF(E850="Bicycle",F850*0.20,0)))</f>
        <v/>
      </c>
      <c r="K850" s="4" t="n"/>
      <c r="L850" s="4">
        <f>MAX(0,J850-K850)</f>
        <v/>
      </c>
    </row>
    <row r="851">
      <c r="A851" s="2" t="n"/>
      <c r="F851" s="3" t="n"/>
      <c r="G851" t="n">
        <v>850</v>
      </c>
      <c r="H851">
        <f>SUMIFS(F:F,E:E,"Car/Van",A:A,"&gt;="&amp;Summary!$C$4,A:A,"&lt;="&amp;Summary!$C$5,G:G,"&lt;="&amp;G851)</f>
        <v/>
      </c>
      <c r="I851">
        <f>IF(E851="Car/Van",IF(H851&lt;=10000,0.45,0.25),IF(E851="Motorcycle",0.24,IF(E851="Bicycle",0.20,0)))</f>
        <v/>
      </c>
      <c r="J851" s="4">
        <f>IF(E851="Car/Van",IF(H851&lt;=10000,F851*0.45,IF(H851-F851&gt;=10000,F851*0.25,(10000-(H851-F851))*0.45 + (F851-(10000-(H851-F851)))*0.25))),IF(E851="Motorcycle",F851*0.24,IF(E851="Bicycle",F851*0.20,0)))</f>
        <v/>
      </c>
      <c r="K851" s="4" t="n"/>
      <c r="L851" s="4">
        <f>MAX(0,J851-K851)</f>
        <v/>
      </c>
    </row>
    <row r="852">
      <c r="A852" s="2" t="n"/>
      <c r="F852" s="3" t="n"/>
      <c r="G852" t="n">
        <v>851</v>
      </c>
      <c r="H852">
        <f>SUMIFS(F:F,E:E,"Car/Van",A:A,"&gt;="&amp;Summary!$C$4,A:A,"&lt;="&amp;Summary!$C$5,G:G,"&lt;="&amp;G852)</f>
        <v/>
      </c>
      <c r="I852">
        <f>IF(E852="Car/Van",IF(H852&lt;=10000,0.45,0.25),IF(E852="Motorcycle",0.24,IF(E852="Bicycle",0.20,0)))</f>
        <v/>
      </c>
      <c r="J852" s="4">
        <f>IF(E852="Car/Van",IF(H852&lt;=10000,F852*0.45,IF(H852-F852&gt;=10000,F852*0.25,(10000-(H852-F852))*0.45 + (F852-(10000-(H852-F852)))*0.25))),IF(E852="Motorcycle",F852*0.24,IF(E852="Bicycle",F852*0.20,0)))</f>
        <v/>
      </c>
      <c r="K852" s="4" t="n"/>
      <c r="L852" s="4">
        <f>MAX(0,J852-K852)</f>
        <v/>
      </c>
    </row>
    <row r="853">
      <c r="A853" s="2" t="n"/>
      <c r="F853" s="3" t="n"/>
      <c r="G853" t="n">
        <v>852</v>
      </c>
      <c r="H853">
        <f>SUMIFS(F:F,E:E,"Car/Van",A:A,"&gt;="&amp;Summary!$C$4,A:A,"&lt;="&amp;Summary!$C$5,G:G,"&lt;="&amp;G853)</f>
        <v/>
      </c>
      <c r="I853">
        <f>IF(E853="Car/Van",IF(H853&lt;=10000,0.45,0.25),IF(E853="Motorcycle",0.24,IF(E853="Bicycle",0.20,0)))</f>
        <v/>
      </c>
      <c r="J853" s="4">
        <f>IF(E853="Car/Van",IF(H853&lt;=10000,F853*0.45,IF(H853-F853&gt;=10000,F853*0.25,(10000-(H853-F853))*0.45 + (F853-(10000-(H853-F853)))*0.25))),IF(E853="Motorcycle",F853*0.24,IF(E853="Bicycle",F853*0.20,0)))</f>
        <v/>
      </c>
      <c r="K853" s="4" t="n"/>
      <c r="L853" s="4">
        <f>MAX(0,J853-K853)</f>
        <v/>
      </c>
    </row>
    <row r="854">
      <c r="A854" s="2" t="n"/>
      <c r="F854" s="3" t="n"/>
      <c r="G854" t="n">
        <v>853</v>
      </c>
      <c r="H854">
        <f>SUMIFS(F:F,E:E,"Car/Van",A:A,"&gt;="&amp;Summary!$C$4,A:A,"&lt;="&amp;Summary!$C$5,G:G,"&lt;="&amp;G854)</f>
        <v/>
      </c>
      <c r="I854">
        <f>IF(E854="Car/Van",IF(H854&lt;=10000,0.45,0.25),IF(E854="Motorcycle",0.24,IF(E854="Bicycle",0.20,0)))</f>
        <v/>
      </c>
      <c r="J854" s="4">
        <f>IF(E854="Car/Van",IF(H854&lt;=10000,F854*0.45,IF(H854-F854&gt;=10000,F854*0.25,(10000-(H854-F854))*0.45 + (F854-(10000-(H854-F854)))*0.25))),IF(E854="Motorcycle",F854*0.24,IF(E854="Bicycle",F854*0.20,0)))</f>
        <v/>
      </c>
      <c r="K854" s="4" t="n"/>
      <c r="L854" s="4">
        <f>MAX(0,J854-K854)</f>
        <v/>
      </c>
    </row>
    <row r="855">
      <c r="A855" s="2" t="n"/>
      <c r="F855" s="3" t="n"/>
      <c r="G855" t="n">
        <v>854</v>
      </c>
      <c r="H855">
        <f>SUMIFS(F:F,E:E,"Car/Van",A:A,"&gt;="&amp;Summary!$C$4,A:A,"&lt;="&amp;Summary!$C$5,G:G,"&lt;="&amp;G855)</f>
        <v/>
      </c>
      <c r="I855">
        <f>IF(E855="Car/Van",IF(H855&lt;=10000,0.45,0.25),IF(E855="Motorcycle",0.24,IF(E855="Bicycle",0.20,0)))</f>
        <v/>
      </c>
      <c r="J855" s="4">
        <f>IF(E855="Car/Van",IF(H855&lt;=10000,F855*0.45,IF(H855-F855&gt;=10000,F855*0.25,(10000-(H855-F855))*0.45 + (F855-(10000-(H855-F855)))*0.25))),IF(E855="Motorcycle",F855*0.24,IF(E855="Bicycle",F855*0.20,0)))</f>
        <v/>
      </c>
      <c r="K855" s="4" t="n"/>
      <c r="L855" s="4">
        <f>MAX(0,J855-K855)</f>
        <v/>
      </c>
    </row>
    <row r="856">
      <c r="A856" s="2" t="n"/>
      <c r="F856" s="3" t="n"/>
      <c r="G856" t="n">
        <v>855</v>
      </c>
      <c r="H856">
        <f>SUMIFS(F:F,E:E,"Car/Van",A:A,"&gt;="&amp;Summary!$C$4,A:A,"&lt;="&amp;Summary!$C$5,G:G,"&lt;="&amp;G856)</f>
        <v/>
      </c>
      <c r="I856">
        <f>IF(E856="Car/Van",IF(H856&lt;=10000,0.45,0.25),IF(E856="Motorcycle",0.24,IF(E856="Bicycle",0.20,0)))</f>
        <v/>
      </c>
      <c r="J856" s="4">
        <f>IF(E856="Car/Van",IF(H856&lt;=10000,F856*0.45,IF(H856-F856&gt;=10000,F856*0.25,(10000-(H856-F856))*0.45 + (F856-(10000-(H856-F856)))*0.25))),IF(E856="Motorcycle",F856*0.24,IF(E856="Bicycle",F856*0.20,0)))</f>
        <v/>
      </c>
      <c r="K856" s="4" t="n"/>
      <c r="L856" s="4">
        <f>MAX(0,J856-K856)</f>
        <v/>
      </c>
    </row>
    <row r="857">
      <c r="A857" s="2" t="n"/>
      <c r="F857" s="3" t="n"/>
      <c r="G857" t="n">
        <v>856</v>
      </c>
      <c r="H857">
        <f>SUMIFS(F:F,E:E,"Car/Van",A:A,"&gt;="&amp;Summary!$C$4,A:A,"&lt;="&amp;Summary!$C$5,G:G,"&lt;="&amp;G857)</f>
        <v/>
      </c>
      <c r="I857">
        <f>IF(E857="Car/Van",IF(H857&lt;=10000,0.45,0.25),IF(E857="Motorcycle",0.24,IF(E857="Bicycle",0.20,0)))</f>
        <v/>
      </c>
      <c r="J857" s="4">
        <f>IF(E857="Car/Van",IF(H857&lt;=10000,F857*0.45,IF(H857-F857&gt;=10000,F857*0.25,(10000-(H857-F857))*0.45 + (F857-(10000-(H857-F857)))*0.25))),IF(E857="Motorcycle",F857*0.24,IF(E857="Bicycle",F857*0.20,0)))</f>
        <v/>
      </c>
      <c r="K857" s="4" t="n"/>
      <c r="L857" s="4">
        <f>MAX(0,J857-K857)</f>
        <v/>
      </c>
    </row>
    <row r="858">
      <c r="A858" s="2" t="n"/>
      <c r="F858" s="3" t="n"/>
      <c r="G858" t="n">
        <v>857</v>
      </c>
      <c r="H858">
        <f>SUMIFS(F:F,E:E,"Car/Van",A:A,"&gt;="&amp;Summary!$C$4,A:A,"&lt;="&amp;Summary!$C$5,G:G,"&lt;="&amp;G858)</f>
        <v/>
      </c>
      <c r="I858">
        <f>IF(E858="Car/Van",IF(H858&lt;=10000,0.45,0.25),IF(E858="Motorcycle",0.24,IF(E858="Bicycle",0.20,0)))</f>
        <v/>
      </c>
      <c r="J858" s="4">
        <f>IF(E858="Car/Van",IF(H858&lt;=10000,F858*0.45,IF(H858-F858&gt;=10000,F858*0.25,(10000-(H858-F858))*0.45 + (F858-(10000-(H858-F858)))*0.25))),IF(E858="Motorcycle",F858*0.24,IF(E858="Bicycle",F858*0.20,0)))</f>
        <v/>
      </c>
      <c r="K858" s="4" t="n"/>
      <c r="L858" s="4">
        <f>MAX(0,J858-K858)</f>
        <v/>
      </c>
    </row>
    <row r="859">
      <c r="A859" s="2" t="n"/>
      <c r="F859" s="3" t="n"/>
      <c r="G859" t="n">
        <v>858</v>
      </c>
      <c r="H859">
        <f>SUMIFS(F:F,E:E,"Car/Van",A:A,"&gt;="&amp;Summary!$C$4,A:A,"&lt;="&amp;Summary!$C$5,G:G,"&lt;="&amp;G859)</f>
        <v/>
      </c>
      <c r="I859">
        <f>IF(E859="Car/Van",IF(H859&lt;=10000,0.45,0.25),IF(E859="Motorcycle",0.24,IF(E859="Bicycle",0.20,0)))</f>
        <v/>
      </c>
      <c r="J859" s="4">
        <f>IF(E859="Car/Van",IF(H859&lt;=10000,F859*0.45,IF(H859-F859&gt;=10000,F859*0.25,(10000-(H859-F859))*0.45 + (F859-(10000-(H859-F859)))*0.25))),IF(E859="Motorcycle",F859*0.24,IF(E859="Bicycle",F859*0.20,0)))</f>
        <v/>
      </c>
      <c r="K859" s="4" t="n"/>
      <c r="L859" s="4">
        <f>MAX(0,J859-K859)</f>
        <v/>
      </c>
    </row>
    <row r="860">
      <c r="A860" s="2" t="n"/>
      <c r="F860" s="3" t="n"/>
      <c r="G860" t="n">
        <v>859</v>
      </c>
      <c r="H860">
        <f>SUMIFS(F:F,E:E,"Car/Van",A:A,"&gt;="&amp;Summary!$C$4,A:A,"&lt;="&amp;Summary!$C$5,G:G,"&lt;="&amp;G860)</f>
        <v/>
      </c>
      <c r="I860">
        <f>IF(E860="Car/Van",IF(H860&lt;=10000,0.45,0.25),IF(E860="Motorcycle",0.24,IF(E860="Bicycle",0.20,0)))</f>
        <v/>
      </c>
      <c r="J860" s="4">
        <f>IF(E860="Car/Van",IF(H860&lt;=10000,F860*0.45,IF(H860-F860&gt;=10000,F860*0.25,(10000-(H860-F860))*0.45 + (F860-(10000-(H860-F860)))*0.25))),IF(E860="Motorcycle",F860*0.24,IF(E860="Bicycle",F860*0.20,0)))</f>
        <v/>
      </c>
      <c r="K860" s="4" t="n"/>
      <c r="L860" s="4">
        <f>MAX(0,J860-K860)</f>
        <v/>
      </c>
    </row>
    <row r="861">
      <c r="A861" s="2" t="n"/>
      <c r="F861" s="3" t="n"/>
      <c r="G861" t="n">
        <v>860</v>
      </c>
      <c r="H861">
        <f>SUMIFS(F:F,E:E,"Car/Van",A:A,"&gt;="&amp;Summary!$C$4,A:A,"&lt;="&amp;Summary!$C$5,G:G,"&lt;="&amp;G861)</f>
        <v/>
      </c>
      <c r="I861">
        <f>IF(E861="Car/Van",IF(H861&lt;=10000,0.45,0.25),IF(E861="Motorcycle",0.24,IF(E861="Bicycle",0.20,0)))</f>
        <v/>
      </c>
      <c r="J861" s="4">
        <f>IF(E861="Car/Van",IF(H861&lt;=10000,F861*0.45,IF(H861-F861&gt;=10000,F861*0.25,(10000-(H861-F861))*0.45 + (F861-(10000-(H861-F861)))*0.25))),IF(E861="Motorcycle",F861*0.24,IF(E861="Bicycle",F861*0.20,0)))</f>
        <v/>
      </c>
      <c r="K861" s="4" t="n"/>
      <c r="L861" s="4">
        <f>MAX(0,J861-K861)</f>
        <v/>
      </c>
    </row>
    <row r="862">
      <c r="A862" s="2" t="n"/>
      <c r="F862" s="3" t="n"/>
      <c r="G862" t="n">
        <v>861</v>
      </c>
      <c r="H862">
        <f>SUMIFS(F:F,E:E,"Car/Van",A:A,"&gt;="&amp;Summary!$C$4,A:A,"&lt;="&amp;Summary!$C$5,G:G,"&lt;="&amp;G862)</f>
        <v/>
      </c>
      <c r="I862">
        <f>IF(E862="Car/Van",IF(H862&lt;=10000,0.45,0.25),IF(E862="Motorcycle",0.24,IF(E862="Bicycle",0.20,0)))</f>
        <v/>
      </c>
      <c r="J862" s="4">
        <f>IF(E862="Car/Van",IF(H862&lt;=10000,F862*0.45,IF(H862-F862&gt;=10000,F862*0.25,(10000-(H862-F862))*0.45 + (F862-(10000-(H862-F862)))*0.25))),IF(E862="Motorcycle",F862*0.24,IF(E862="Bicycle",F862*0.20,0)))</f>
        <v/>
      </c>
      <c r="K862" s="4" t="n"/>
      <c r="L862" s="4">
        <f>MAX(0,J862-K862)</f>
        <v/>
      </c>
    </row>
    <row r="863">
      <c r="A863" s="2" t="n"/>
      <c r="F863" s="3" t="n"/>
      <c r="G863" t="n">
        <v>862</v>
      </c>
      <c r="H863">
        <f>SUMIFS(F:F,E:E,"Car/Van",A:A,"&gt;="&amp;Summary!$C$4,A:A,"&lt;="&amp;Summary!$C$5,G:G,"&lt;="&amp;G863)</f>
        <v/>
      </c>
      <c r="I863">
        <f>IF(E863="Car/Van",IF(H863&lt;=10000,0.45,0.25),IF(E863="Motorcycle",0.24,IF(E863="Bicycle",0.20,0)))</f>
        <v/>
      </c>
      <c r="J863" s="4">
        <f>IF(E863="Car/Van",IF(H863&lt;=10000,F863*0.45,IF(H863-F863&gt;=10000,F863*0.25,(10000-(H863-F863))*0.45 + (F863-(10000-(H863-F863)))*0.25))),IF(E863="Motorcycle",F863*0.24,IF(E863="Bicycle",F863*0.20,0)))</f>
        <v/>
      </c>
      <c r="K863" s="4" t="n"/>
      <c r="L863" s="4">
        <f>MAX(0,J863-K863)</f>
        <v/>
      </c>
    </row>
    <row r="864">
      <c r="A864" s="2" t="n"/>
      <c r="F864" s="3" t="n"/>
      <c r="G864" t="n">
        <v>863</v>
      </c>
      <c r="H864">
        <f>SUMIFS(F:F,E:E,"Car/Van",A:A,"&gt;="&amp;Summary!$C$4,A:A,"&lt;="&amp;Summary!$C$5,G:G,"&lt;="&amp;G864)</f>
        <v/>
      </c>
      <c r="I864">
        <f>IF(E864="Car/Van",IF(H864&lt;=10000,0.45,0.25),IF(E864="Motorcycle",0.24,IF(E864="Bicycle",0.20,0)))</f>
        <v/>
      </c>
      <c r="J864" s="4">
        <f>IF(E864="Car/Van",IF(H864&lt;=10000,F864*0.45,IF(H864-F864&gt;=10000,F864*0.25,(10000-(H864-F864))*0.45 + (F864-(10000-(H864-F864)))*0.25))),IF(E864="Motorcycle",F864*0.24,IF(E864="Bicycle",F864*0.20,0)))</f>
        <v/>
      </c>
      <c r="K864" s="4" t="n"/>
      <c r="L864" s="4">
        <f>MAX(0,J864-K864)</f>
        <v/>
      </c>
    </row>
    <row r="865">
      <c r="A865" s="2" t="n"/>
      <c r="F865" s="3" t="n"/>
      <c r="G865" t="n">
        <v>864</v>
      </c>
      <c r="H865">
        <f>SUMIFS(F:F,E:E,"Car/Van",A:A,"&gt;="&amp;Summary!$C$4,A:A,"&lt;="&amp;Summary!$C$5,G:G,"&lt;="&amp;G865)</f>
        <v/>
      </c>
      <c r="I865">
        <f>IF(E865="Car/Van",IF(H865&lt;=10000,0.45,0.25),IF(E865="Motorcycle",0.24,IF(E865="Bicycle",0.20,0)))</f>
        <v/>
      </c>
      <c r="J865" s="4">
        <f>IF(E865="Car/Van",IF(H865&lt;=10000,F865*0.45,IF(H865-F865&gt;=10000,F865*0.25,(10000-(H865-F865))*0.45 + (F865-(10000-(H865-F865)))*0.25))),IF(E865="Motorcycle",F865*0.24,IF(E865="Bicycle",F865*0.20,0)))</f>
        <v/>
      </c>
      <c r="K865" s="4" t="n"/>
      <c r="L865" s="4">
        <f>MAX(0,J865-K865)</f>
        <v/>
      </c>
    </row>
    <row r="866">
      <c r="A866" s="2" t="n"/>
      <c r="F866" s="3" t="n"/>
      <c r="G866" t="n">
        <v>865</v>
      </c>
      <c r="H866">
        <f>SUMIFS(F:F,E:E,"Car/Van",A:A,"&gt;="&amp;Summary!$C$4,A:A,"&lt;="&amp;Summary!$C$5,G:G,"&lt;="&amp;G866)</f>
        <v/>
      </c>
      <c r="I866">
        <f>IF(E866="Car/Van",IF(H866&lt;=10000,0.45,0.25),IF(E866="Motorcycle",0.24,IF(E866="Bicycle",0.20,0)))</f>
        <v/>
      </c>
      <c r="J866" s="4">
        <f>IF(E866="Car/Van",IF(H866&lt;=10000,F866*0.45,IF(H866-F866&gt;=10000,F866*0.25,(10000-(H866-F866))*0.45 + (F866-(10000-(H866-F866)))*0.25))),IF(E866="Motorcycle",F866*0.24,IF(E866="Bicycle",F866*0.20,0)))</f>
        <v/>
      </c>
      <c r="K866" s="4" t="n"/>
      <c r="L866" s="4">
        <f>MAX(0,J866-K866)</f>
        <v/>
      </c>
    </row>
    <row r="867">
      <c r="A867" s="2" t="n"/>
      <c r="F867" s="3" t="n"/>
      <c r="G867" t="n">
        <v>866</v>
      </c>
      <c r="H867">
        <f>SUMIFS(F:F,E:E,"Car/Van",A:A,"&gt;="&amp;Summary!$C$4,A:A,"&lt;="&amp;Summary!$C$5,G:G,"&lt;="&amp;G867)</f>
        <v/>
      </c>
      <c r="I867">
        <f>IF(E867="Car/Van",IF(H867&lt;=10000,0.45,0.25),IF(E867="Motorcycle",0.24,IF(E867="Bicycle",0.20,0)))</f>
        <v/>
      </c>
      <c r="J867" s="4">
        <f>IF(E867="Car/Van",IF(H867&lt;=10000,F867*0.45,IF(H867-F867&gt;=10000,F867*0.25,(10000-(H867-F867))*0.45 + (F867-(10000-(H867-F867)))*0.25))),IF(E867="Motorcycle",F867*0.24,IF(E867="Bicycle",F867*0.20,0)))</f>
        <v/>
      </c>
      <c r="K867" s="4" t="n"/>
      <c r="L867" s="4">
        <f>MAX(0,J867-K867)</f>
        <v/>
      </c>
    </row>
    <row r="868">
      <c r="A868" s="2" t="n"/>
      <c r="F868" s="3" t="n"/>
      <c r="G868" t="n">
        <v>867</v>
      </c>
      <c r="H868">
        <f>SUMIFS(F:F,E:E,"Car/Van",A:A,"&gt;="&amp;Summary!$C$4,A:A,"&lt;="&amp;Summary!$C$5,G:G,"&lt;="&amp;G868)</f>
        <v/>
      </c>
      <c r="I868">
        <f>IF(E868="Car/Van",IF(H868&lt;=10000,0.45,0.25),IF(E868="Motorcycle",0.24,IF(E868="Bicycle",0.20,0)))</f>
        <v/>
      </c>
      <c r="J868" s="4">
        <f>IF(E868="Car/Van",IF(H868&lt;=10000,F868*0.45,IF(H868-F868&gt;=10000,F868*0.25,(10000-(H868-F868))*0.45 + (F868-(10000-(H868-F868)))*0.25))),IF(E868="Motorcycle",F868*0.24,IF(E868="Bicycle",F868*0.20,0)))</f>
        <v/>
      </c>
      <c r="K868" s="4" t="n"/>
      <c r="L868" s="4">
        <f>MAX(0,J868-K868)</f>
        <v/>
      </c>
    </row>
    <row r="869">
      <c r="A869" s="2" t="n"/>
      <c r="F869" s="3" t="n"/>
      <c r="G869" t="n">
        <v>868</v>
      </c>
      <c r="H869">
        <f>SUMIFS(F:F,E:E,"Car/Van",A:A,"&gt;="&amp;Summary!$C$4,A:A,"&lt;="&amp;Summary!$C$5,G:G,"&lt;="&amp;G869)</f>
        <v/>
      </c>
      <c r="I869">
        <f>IF(E869="Car/Van",IF(H869&lt;=10000,0.45,0.25),IF(E869="Motorcycle",0.24,IF(E869="Bicycle",0.20,0)))</f>
        <v/>
      </c>
      <c r="J869" s="4">
        <f>IF(E869="Car/Van",IF(H869&lt;=10000,F869*0.45,IF(H869-F869&gt;=10000,F869*0.25,(10000-(H869-F869))*0.45 + (F869-(10000-(H869-F869)))*0.25))),IF(E869="Motorcycle",F869*0.24,IF(E869="Bicycle",F869*0.20,0)))</f>
        <v/>
      </c>
      <c r="K869" s="4" t="n"/>
      <c r="L869" s="4">
        <f>MAX(0,J869-K869)</f>
        <v/>
      </c>
    </row>
    <row r="870">
      <c r="A870" s="2" t="n"/>
      <c r="F870" s="3" t="n"/>
      <c r="G870" t="n">
        <v>869</v>
      </c>
      <c r="H870">
        <f>SUMIFS(F:F,E:E,"Car/Van",A:A,"&gt;="&amp;Summary!$C$4,A:A,"&lt;="&amp;Summary!$C$5,G:G,"&lt;="&amp;G870)</f>
        <v/>
      </c>
      <c r="I870">
        <f>IF(E870="Car/Van",IF(H870&lt;=10000,0.45,0.25),IF(E870="Motorcycle",0.24,IF(E870="Bicycle",0.20,0)))</f>
        <v/>
      </c>
      <c r="J870" s="4">
        <f>IF(E870="Car/Van",IF(H870&lt;=10000,F870*0.45,IF(H870-F870&gt;=10000,F870*0.25,(10000-(H870-F870))*0.45 + (F870-(10000-(H870-F870)))*0.25))),IF(E870="Motorcycle",F870*0.24,IF(E870="Bicycle",F870*0.20,0)))</f>
        <v/>
      </c>
      <c r="K870" s="4" t="n"/>
      <c r="L870" s="4">
        <f>MAX(0,J870-K870)</f>
        <v/>
      </c>
    </row>
    <row r="871">
      <c r="A871" s="2" t="n"/>
      <c r="F871" s="3" t="n"/>
      <c r="G871" t="n">
        <v>870</v>
      </c>
      <c r="H871">
        <f>SUMIFS(F:F,E:E,"Car/Van",A:A,"&gt;="&amp;Summary!$C$4,A:A,"&lt;="&amp;Summary!$C$5,G:G,"&lt;="&amp;G871)</f>
        <v/>
      </c>
      <c r="I871">
        <f>IF(E871="Car/Van",IF(H871&lt;=10000,0.45,0.25),IF(E871="Motorcycle",0.24,IF(E871="Bicycle",0.20,0)))</f>
        <v/>
      </c>
      <c r="J871" s="4">
        <f>IF(E871="Car/Van",IF(H871&lt;=10000,F871*0.45,IF(H871-F871&gt;=10000,F871*0.25,(10000-(H871-F871))*0.45 + (F871-(10000-(H871-F871)))*0.25))),IF(E871="Motorcycle",F871*0.24,IF(E871="Bicycle",F871*0.20,0)))</f>
        <v/>
      </c>
      <c r="K871" s="4" t="n"/>
      <c r="L871" s="4">
        <f>MAX(0,J871-K871)</f>
        <v/>
      </c>
    </row>
    <row r="872">
      <c r="A872" s="2" t="n"/>
      <c r="F872" s="3" t="n"/>
      <c r="G872" t="n">
        <v>871</v>
      </c>
      <c r="H872">
        <f>SUMIFS(F:F,E:E,"Car/Van",A:A,"&gt;="&amp;Summary!$C$4,A:A,"&lt;="&amp;Summary!$C$5,G:G,"&lt;="&amp;G872)</f>
        <v/>
      </c>
      <c r="I872">
        <f>IF(E872="Car/Van",IF(H872&lt;=10000,0.45,0.25),IF(E872="Motorcycle",0.24,IF(E872="Bicycle",0.20,0)))</f>
        <v/>
      </c>
      <c r="J872" s="4">
        <f>IF(E872="Car/Van",IF(H872&lt;=10000,F872*0.45,IF(H872-F872&gt;=10000,F872*0.25,(10000-(H872-F872))*0.45 + (F872-(10000-(H872-F872)))*0.25))),IF(E872="Motorcycle",F872*0.24,IF(E872="Bicycle",F872*0.20,0)))</f>
        <v/>
      </c>
      <c r="K872" s="4" t="n"/>
      <c r="L872" s="4">
        <f>MAX(0,J872-K872)</f>
        <v/>
      </c>
    </row>
    <row r="873">
      <c r="A873" s="2" t="n"/>
      <c r="F873" s="3" t="n"/>
      <c r="G873" t="n">
        <v>872</v>
      </c>
      <c r="H873">
        <f>SUMIFS(F:F,E:E,"Car/Van",A:A,"&gt;="&amp;Summary!$C$4,A:A,"&lt;="&amp;Summary!$C$5,G:G,"&lt;="&amp;G873)</f>
        <v/>
      </c>
      <c r="I873">
        <f>IF(E873="Car/Van",IF(H873&lt;=10000,0.45,0.25),IF(E873="Motorcycle",0.24,IF(E873="Bicycle",0.20,0)))</f>
        <v/>
      </c>
      <c r="J873" s="4">
        <f>IF(E873="Car/Van",IF(H873&lt;=10000,F873*0.45,IF(H873-F873&gt;=10000,F873*0.25,(10000-(H873-F873))*0.45 + (F873-(10000-(H873-F873)))*0.25))),IF(E873="Motorcycle",F873*0.24,IF(E873="Bicycle",F873*0.20,0)))</f>
        <v/>
      </c>
      <c r="K873" s="4" t="n"/>
      <c r="L873" s="4">
        <f>MAX(0,J873-K873)</f>
        <v/>
      </c>
    </row>
    <row r="874">
      <c r="A874" s="2" t="n"/>
      <c r="F874" s="3" t="n"/>
      <c r="G874" t="n">
        <v>873</v>
      </c>
      <c r="H874">
        <f>SUMIFS(F:F,E:E,"Car/Van",A:A,"&gt;="&amp;Summary!$C$4,A:A,"&lt;="&amp;Summary!$C$5,G:G,"&lt;="&amp;G874)</f>
        <v/>
      </c>
      <c r="I874">
        <f>IF(E874="Car/Van",IF(H874&lt;=10000,0.45,0.25),IF(E874="Motorcycle",0.24,IF(E874="Bicycle",0.20,0)))</f>
        <v/>
      </c>
      <c r="J874" s="4">
        <f>IF(E874="Car/Van",IF(H874&lt;=10000,F874*0.45,IF(H874-F874&gt;=10000,F874*0.25,(10000-(H874-F874))*0.45 + (F874-(10000-(H874-F874)))*0.25))),IF(E874="Motorcycle",F874*0.24,IF(E874="Bicycle",F874*0.20,0)))</f>
        <v/>
      </c>
      <c r="K874" s="4" t="n"/>
      <c r="L874" s="4">
        <f>MAX(0,J874-K874)</f>
        <v/>
      </c>
    </row>
    <row r="875">
      <c r="A875" s="2" t="n"/>
      <c r="F875" s="3" t="n"/>
      <c r="G875" t="n">
        <v>874</v>
      </c>
      <c r="H875">
        <f>SUMIFS(F:F,E:E,"Car/Van",A:A,"&gt;="&amp;Summary!$C$4,A:A,"&lt;="&amp;Summary!$C$5,G:G,"&lt;="&amp;G875)</f>
        <v/>
      </c>
      <c r="I875">
        <f>IF(E875="Car/Van",IF(H875&lt;=10000,0.45,0.25),IF(E875="Motorcycle",0.24,IF(E875="Bicycle",0.20,0)))</f>
        <v/>
      </c>
      <c r="J875" s="4">
        <f>IF(E875="Car/Van",IF(H875&lt;=10000,F875*0.45,IF(H875-F875&gt;=10000,F875*0.25,(10000-(H875-F875))*0.45 + (F875-(10000-(H875-F875)))*0.25))),IF(E875="Motorcycle",F875*0.24,IF(E875="Bicycle",F875*0.20,0)))</f>
        <v/>
      </c>
      <c r="K875" s="4" t="n"/>
      <c r="L875" s="4">
        <f>MAX(0,J875-K875)</f>
        <v/>
      </c>
    </row>
    <row r="876">
      <c r="A876" s="2" t="n"/>
      <c r="F876" s="3" t="n"/>
      <c r="G876" t="n">
        <v>875</v>
      </c>
      <c r="H876">
        <f>SUMIFS(F:F,E:E,"Car/Van",A:A,"&gt;="&amp;Summary!$C$4,A:A,"&lt;="&amp;Summary!$C$5,G:G,"&lt;="&amp;G876)</f>
        <v/>
      </c>
      <c r="I876">
        <f>IF(E876="Car/Van",IF(H876&lt;=10000,0.45,0.25),IF(E876="Motorcycle",0.24,IF(E876="Bicycle",0.20,0)))</f>
        <v/>
      </c>
      <c r="J876" s="4">
        <f>IF(E876="Car/Van",IF(H876&lt;=10000,F876*0.45,IF(H876-F876&gt;=10000,F876*0.25,(10000-(H876-F876))*0.45 + (F876-(10000-(H876-F876)))*0.25))),IF(E876="Motorcycle",F876*0.24,IF(E876="Bicycle",F876*0.20,0)))</f>
        <v/>
      </c>
      <c r="K876" s="4" t="n"/>
      <c r="L876" s="4">
        <f>MAX(0,J876-K876)</f>
        <v/>
      </c>
    </row>
    <row r="877">
      <c r="A877" s="2" t="n"/>
      <c r="F877" s="3" t="n"/>
      <c r="G877" t="n">
        <v>876</v>
      </c>
      <c r="H877">
        <f>SUMIFS(F:F,E:E,"Car/Van",A:A,"&gt;="&amp;Summary!$C$4,A:A,"&lt;="&amp;Summary!$C$5,G:G,"&lt;="&amp;G877)</f>
        <v/>
      </c>
      <c r="I877">
        <f>IF(E877="Car/Van",IF(H877&lt;=10000,0.45,0.25),IF(E877="Motorcycle",0.24,IF(E877="Bicycle",0.20,0)))</f>
        <v/>
      </c>
      <c r="J877" s="4">
        <f>IF(E877="Car/Van",IF(H877&lt;=10000,F877*0.45,IF(H877-F877&gt;=10000,F877*0.25,(10000-(H877-F877))*0.45 + (F877-(10000-(H877-F877)))*0.25))),IF(E877="Motorcycle",F877*0.24,IF(E877="Bicycle",F877*0.20,0)))</f>
        <v/>
      </c>
      <c r="K877" s="4" t="n"/>
      <c r="L877" s="4">
        <f>MAX(0,J877-K877)</f>
        <v/>
      </c>
    </row>
    <row r="878">
      <c r="A878" s="2" t="n"/>
      <c r="F878" s="3" t="n"/>
      <c r="G878" t="n">
        <v>877</v>
      </c>
      <c r="H878">
        <f>SUMIFS(F:F,E:E,"Car/Van",A:A,"&gt;="&amp;Summary!$C$4,A:A,"&lt;="&amp;Summary!$C$5,G:G,"&lt;="&amp;G878)</f>
        <v/>
      </c>
      <c r="I878">
        <f>IF(E878="Car/Van",IF(H878&lt;=10000,0.45,0.25),IF(E878="Motorcycle",0.24,IF(E878="Bicycle",0.20,0)))</f>
        <v/>
      </c>
      <c r="J878" s="4">
        <f>IF(E878="Car/Van",IF(H878&lt;=10000,F878*0.45,IF(H878-F878&gt;=10000,F878*0.25,(10000-(H878-F878))*0.45 + (F878-(10000-(H878-F878)))*0.25))),IF(E878="Motorcycle",F878*0.24,IF(E878="Bicycle",F878*0.20,0)))</f>
        <v/>
      </c>
      <c r="K878" s="4" t="n"/>
      <c r="L878" s="4">
        <f>MAX(0,J878-K878)</f>
        <v/>
      </c>
    </row>
    <row r="879">
      <c r="A879" s="2" t="n"/>
      <c r="F879" s="3" t="n"/>
      <c r="G879" t="n">
        <v>878</v>
      </c>
      <c r="H879">
        <f>SUMIFS(F:F,E:E,"Car/Van",A:A,"&gt;="&amp;Summary!$C$4,A:A,"&lt;="&amp;Summary!$C$5,G:G,"&lt;="&amp;G879)</f>
        <v/>
      </c>
      <c r="I879">
        <f>IF(E879="Car/Van",IF(H879&lt;=10000,0.45,0.25),IF(E879="Motorcycle",0.24,IF(E879="Bicycle",0.20,0)))</f>
        <v/>
      </c>
      <c r="J879" s="4">
        <f>IF(E879="Car/Van",IF(H879&lt;=10000,F879*0.45,IF(H879-F879&gt;=10000,F879*0.25,(10000-(H879-F879))*0.45 + (F879-(10000-(H879-F879)))*0.25))),IF(E879="Motorcycle",F879*0.24,IF(E879="Bicycle",F879*0.20,0)))</f>
        <v/>
      </c>
      <c r="K879" s="4" t="n"/>
      <c r="L879" s="4">
        <f>MAX(0,J879-K879)</f>
        <v/>
      </c>
    </row>
    <row r="880">
      <c r="A880" s="2" t="n"/>
      <c r="F880" s="3" t="n"/>
      <c r="G880" t="n">
        <v>879</v>
      </c>
      <c r="H880">
        <f>SUMIFS(F:F,E:E,"Car/Van",A:A,"&gt;="&amp;Summary!$C$4,A:A,"&lt;="&amp;Summary!$C$5,G:G,"&lt;="&amp;G880)</f>
        <v/>
      </c>
      <c r="I880">
        <f>IF(E880="Car/Van",IF(H880&lt;=10000,0.45,0.25),IF(E880="Motorcycle",0.24,IF(E880="Bicycle",0.20,0)))</f>
        <v/>
      </c>
      <c r="J880" s="4">
        <f>IF(E880="Car/Van",IF(H880&lt;=10000,F880*0.45,IF(H880-F880&gt;=10000,F880*0.25,(10000-(H880-F880))*0.45 + (F880-(10000-(H880-F880)))*0.25))),IF(E880="Motorcycle",F880*0.24,IF(E880="Bicycle",F880*0.20,0)))</f>
        <v/>
      </c>
      <c r="K880" s="4" t="n"/>
      <c r="L880" s="4">
        <f>MAX(0,J880-K880)</f>
        <v/>
      </c>
    </row>
    <row r="881">
      <c r="A881" s="2" t="n"/>
      <c r="F881" s="3" t="n"/>
      <c r="G881" t="n">
        <v>880</v>
      </c>
      <c r="H881">
        <f>SUMIFS(F:F,E:E,"Car/Van",A:A,"&gt;="&amp;Summary!$C$4,A:A,"&lt;="&amp;Summary!$C$5,G:G,"&lt;="&amp;G881)</f>
        <v/>
      </c>
      <c r="I881">
        <f>IF(E881="Car/Van",IF(H881&lt;=10000,0.45,0.25),IF(E881="Motorcycle",0.24,IF(E881="Bicycle",0.20,0)))</f>
        <v/>
      </c>
      <c r="J881" s="4">
        <f>IF(E881="Car/Van",IF(H881&lt;=10000,F881*0.45,IF(H881-F881&gt;=10000,F881*0.25,(10000-(H881-F881))*0.45 + (F881-(10000-(H881-F881)))*0.25))),IF(E881="Motorcycle",F881*0.24,IF(E881="Bicycle",F881*0.20,0)))</f>
        <v/>
      </c>
      <c r="K881" s="4" t="n"/>
      <c r="L881" s="4">
        <f>MAX(0,J881-K881)</f>
        <v/>
      </c>
    </row>
    <row r="882">
      <c r="A882" s="2" t="n"/>
      <c r="F882" s="3" t="n"/>
      <c r="G882" t="n">
        <v>881</v>
      </c>
      <c r="H882">
        <f>SUMIFS(F:F,E:E,"Car/Van",A:A,"&gt;="&amp;Summary!$C$4,A:A,"&lt;="&amp;Summary!$C$5,G:G,"&lt;="&amp;G882)</f>
        <v/>
      </c>
      <c r="I882">
        <f>IF(E882="Car/Van",IF(H882&lt;=10000,0.45,0.25),IF(E882="Motorcycle",0.24,IF(E882="Bicycle",0.20,0)))</f>
        <v/>
      </c>
      <c r="J882" s="4">
        <f>IF(E882="Car/Van",IF(H882&lt;=10000,F882*0.45,IF(H882-F882&gt;=10000,F882*0.25,(10000-(H882-F882))*0.45 + (F882-(10000-(H882-F882)))*0.25))),IF(E882="Motorcycle",F882*0.24,IF(E882="Bicycle",F882*0.20,0)))</f>
        <v/>
      </c>
      <c r="K882" s="4" t="n"/>
      <c r="L882" s="4">
        <f>MAX(0,J882-K882)</f>
        <v/>
      </c>
    </row>
    <row r="883">
      <c r="A883" s="2" t="n"/>
      <c r="F883" s="3" t="n"/>
      <c r="G883" t="n">
        <v>882</v>
      </c>
      <c r="H883">
        <f>SUMIFS(F:F,E:E,"Car/Van",A:A,"&gt;="&amp;Summary!$C$4,A:A,"&lt;="&amp;Summary!$C$5,G:G,"&lt;="&amp;G883)</f>
        <v/>
      </c>
      <c r="I883">
        <f>IF(E883="Car/Van",IF(H883&lt;=10000,0.45,0.25),IF(E883="Motorcycle",0.24,IF(E883="Bicycle",0.20,0)))</f>
        <v/>
      </c>
      <c r="J883" s="4">
        <f>IF(E883="Car/Van",IF(H883&lt;=10000,F883*0.45,IF(H883-F883&gt;=10000,F883*0.25,(10000-(H883-F883))*0.45 + (F883-(10000-(H883-F883)))*0.25))),IF(E883="Motorcycle",F883*0.24,IF(E883="Bicycle",F883*0.20,0)))</f>
        <v/>
      </c>
      <c r="K883" s="4" t="n"/>
      <c r="L883" s="4">
        <f>MAX(0,J883-K883)</f>
        <v/>
      </c>
    </row>
    <row r="884">
      <c r="A884" s="2" t="n"/>
      <c r="F884" s="3" t="n"/>
      <c r="G884" t="n">
        <v>883</v>
      </c>
      <c r="H884">
        <f>SUMIFS(F:F,E:E,"Car/Van",A:A,"&gt;="&amp;Summary!$C$4,A:A,"&lt;="&amp;Summary!$C$5,G:G,"&lt;="&amp;G884)</f>
        <v/>
      </c>
      <c r="I884">
        <f>IF(E884="Car/Van",IF(H884&lt;=10000,0.45,0.25),IF(E884="Motorcycle",0.24,IF(E884="Bicycle",0.20,0)))</f>
        <v/>
      </c>
      <c r="J884" s="4">
        <f>IF(E884="Car/Van",IF(H884&lt;=10000,F884*0.45,IF(H884-F884&gt;=10000,F884*0.25,(10000-(H884-F884))*0.45 + (F884-(10000-(H884-F884)))*0.25))),IF(E884="Motorcycle",F884*0.24,IF(E884="Bicycle",F884*0.20,0)))</f>
        <v/>
      </c>
      <c r="K884" s="4" t="n"/>
      <c r="L884" s="4">
        <f>MAX(0,J884-K884)</f>
        <v/>
      </c>
    </row>
    <row r="885">
      <c r="A885" s="2" t="n"/>
      <c r="F885" s="3" t="n"/>
      <c r="G885" t="n">
        <v>884</v>
      </c>
      <c r="H885">
        <f>SUMIFS(F:F,E:E,"Car/Van",A:A,"&gt;="&amp;Summary!$C$4,A:A,"&lt;="&amp;Summary!$C$5,G:G,"&lt;="&amp;G885)</f>
        <v/>
      </c>
      <c r="I885">
        <f>IF(E885="Car/Van",IF(H885&lt;=10000,0.45,0.25),IF(E885="Motorcycle",0.24,IF(E885="Bicycle",0.20,0)))</f>
        <v/>
      </c>
      <c r="J885" s="4">
        <f>IF(E885="Car/Van",IF(H885&lt;=10000,F885*0.45,IF(H885-F885&gt;=10000,F885*0.25,(10000-(H885-F885))*0.45 + (F885-(10000-(H885-F885)))*0.25))),IF(E885="Motorcycle",F885*0.24,IF(E885="Bicycle",F885*0.20,0)))</f>
        <v/>
      </c>
      <c r="K885" s="4" t="n"/>
      <c r="L885" s="4">
        <f>MAX(0,J885-K885)</f>
        <v/>
      </c>
    </row>
    <row r="886">
      <c r="A886" s="2" t="n"/>
      <c r="F886" s="3" t="n"/>
      <c r="G886" t="n">
        <v>885</v>
      </c>
      <c r="H886">
        <f>SUMIFS(F:F,E:E,"Car/Van",A:A,"&gt;="&amp;Summary!$C$4,A:A,"&lt;="&amp;Summary!$C$5,G:G,"&lt;="&amp;G886)</f>
        <v/>
      </c>
      <c r="I886">
        <f>IF(E886="Car/Van",IF(H886&lt;=10000,0.45,0.25),IF(E886="Motorcycle",0.24,IF(E886="Bicycle",0.20,0)))</f>
        <v/>
      </c>
      <c r="J886" s="4">
        <f>IF(E886="Car/Van",IF(H886&lt;=10000,F886*0.45,IF(H886-F886&gt;=10000,F886*0.25,(10000-(H886-F886))*0.45 + (F886-(10000-(H886-F886)))*0.25))),IF(E886="Motorcycle",F886*0.24,IF(E886="Bicycle",F886*0.20,0)))</f>
        <v/>
      </c>
      <c r="K886" s="4" t="n"/>
      <c r="L886" s="4">
        <f>MAX(0,J886-K886)</f>
        <v/>
      </c>
    </row>
    <row r="887">
      <c r="A887" s="2" t="n"/>
      <c r="F887" s="3" t="n"/>
      <c r="G887" t="n">
        <v>886</v>
      </c>
      <c r="H887">
        <f>SUMIFS(F:F,E:E,"Car/Van",A:A,"&gt;="&amp;Summary!$C$4,A:A,"&lt;="&amp;Summary!$C$5,G:G,"&lt;="&amp;G887)</f>
        <v/>
      </c>
      <c r="I887">
        <f>IF(E887="Car/Van",IF(H887&lt;=10000,0.45,0.25),IF(E887="Motorcycle",0.24,IF(E887="Bicycle",0.20,0)))</f>
        <v/>
      </c>
      <c r="J887" s="4">
        <f>IF(E887="Car/Van",IF(H887&lt;=10000,F887*0.45,IF(H887-F887&gt;=10000,F887*0.25,(10000-(H887-F887))*0.45 + (F887-(10000-(H887-F887)))*0.25))),IF(E887="Motorcycle",F887*0.24,IF(E887="Bicycle",F887*0.20,0)))</f>
        <v/>
      </c>
      <c r="K887" s="4" t="n"/>
      <c r="L887" s="4">
        <f>MAX(0,J887-K887)</f>
        <v/>
      </c>
    </row>
    <row r="888">
      <c r="A888" s="2" t="n"/>
      <c r="F888" s="3" t="n"/>
      <c r="G888" t="n">
        <v>887</v>
      </c>
      <c r="H888">
        <f>SUMIFS(F:F,E:E,"Car/Van",A:A,"&gt;="&amp;Summary!$C$4,A:A,"&lt;="&amp;Summary!$C$5,G:G,"&lt;="&amp;G888)</f>
        <v/>
      </c>
      <c r="I888">
        <f>IF(E888="Car/Van",IF(H888&lt;=10000,0.45,0.25),IF(E888="Motorcycle",0.24,IF(E888="Bicycle",0.20,0)))</f>
        <v/>
      </c>
      <c r="J888" s="4">
        <f>IF(E888="Car/Van",IF(H888&lt;=10000,F888*0.45,IF(H888-F888&gt;=10000,F888*0.25,(10000-(H888-F888))*0.45 + (F888-(10000-(H888-F888)))*0.25))),IF(E888="Motorcycle",F888*0.24,IF(E888="Bicycle",F888*0.20,0)))</f>
        <v/>
      </c>
      <c r="K888" s="4" t="n"/>
      <c r="L888" s="4">
        <f>MAX(0,J888-K888)</f>
        <v/>
      </c>
    </row>
    <row r="889">
      <c r="A889" s="2" t="n"/>
      <c r="F889" s="3" t="n"/>
      <c r="G889" t="n">
        <v>888</v>
      </c>
      <c r="H889">
        <f>SUMIFS(F:F,E:E,"Car/Van",A:A,"&gt;="&amp;Summary!$C$4,A:A,"&lt;="&amp;Summary!$C$5,G:G,"&lt;="&amp;G889)</f>
        <v/>
      </c>
      <c r="I889">
        <f>IF(E889="Car/Van",IF(H889&lt;=10000,0.45,0.25),IF(E889="Motorcycle",0.24,IF(E889="Bicycle",0.20,0)))</f>
        <v/>
      </c>
      <c r="J889" s="4">
        <f>IF(E889="Car/Van",IF(H889&lt;=10000,F889*0.45,IF(H889-F889&gt;=10000,F889*0.25,(10000-(H889-F889))*0.45 + (F889-(10000-(H889-F889)))*0.25))),IF(E889="Motorcycle",F889*0.24,IF(E889="Bicycle",F889*0.20,0)))</f>
        <v/>
      </c>
      <c r="K889" s="4" t="n"/>
      <c r="L889" s="4">
        <f>MAX(0,J889-K889)</f>
        <v/>
      </c>
    </row>
    <row r="890">
      <c r="A890" s="2" t="n"/>
      <c r="F890" s="3" t="n"/>
      <c r="G890" t="n">
        <v>889</v>
      </c>
      <c r="H890">
        <f>SUMIFS(F:F,E:E,"Car/Van",A:A,"&gt;="&amp;Summary!$C$4,A:A,"&lt;="&amp;Summary!$C$5,G:G,"&lt;="&amp;G890)</f>
        <v/>
      </c>
      <c r="I890">
        <f>IF(E890="Car/Van",IF(H890&lt;=10000,0.45,0.25),IF(E890="Motorcycle",0.24,IF(E890="Bicycle",0.20,0)))</f>
        <v/>
      </c>
      <c r="J890" s="4">
        <f>IF(E890="Car/Van",IF(H890&lt;=10000,F890*0.45,IF(H890-F890&gt;=10000,F890*0.25,(10000-(H890-F890))*0.45 + (F890-(10000-(H890-F890)))*0.25))),IF(E890="Motorcycle",F890*0.24,IF(E890="Bicycle",F890*0.20,0)))</f>
        <v/>
      </c>
      <c r="K890" s="4" t="n"/>
      <c r="L890" s="4">
        <f>MAX(0,J890-K890)</f>
        <v/>
      </c>
    </row>
    <row r="891">
      <c r="A891" s="2" t="n"/>
      <c r="F891" s="3" t="n"/>
      <c r="G891" t="n">
        <v>890</v>
      </c>
      <c r="H891">
        <f>SUMIFS(F:F,E:E,"Car/Van",A:A,"&gt;="&amp;Summary!$C$4,A:A,"&lt;="&amp;Summary!$C$5,G:G,"&lt;="&amp;G891)</f>
        <v/>
      </c>
      <c r="I891">
        <f>IF(E891="Car/Van",IF(H891&lt;=10000,0.45,0.25),IF(E891="Motorcycle",0.24,IF(E891="Bicycle",0.20,0)))</f>
        <v/>
      </c>
      <c r="J891" s="4">
        <f>IF(E891="Car/Van",IF(H891&lt;=10000,F891*0.45,IF(H891-F891&gt;=10000,F891*0.25,(10000-(H891-F891))*0.45 + (F891-(10000-(H891-F891)))*0.25))),IF(E891="Motorcycle",F891*0.24,IF(E891="Bicycle",F891*0.20,0)))</f>
        <v/>
      </c>
      <c r="K891" s="4" t="n"/>
      <c r="L891" s="4">
        <f>MAX(0,J891-K891)</f>
        <v/>
      </c>
    </row>
    <row r="892">
      <c r="A892" s="2" t="n"/>
      <c r="F892" s="3" t="n"/>
      <c r="G892" t="n">
        <v>891</v>
      </c>
      <c r="H892">
        <f>SUMIFS(F:F,E:E,"Car/Van",A:A,"&gt;="&amp;Summary!$C$4,A:A,"&lt;="&amp;Summary!$C$5,G:G,"&lt;="&amp;G892)</f>
        <v/>
      </c>
      <c r="I892">
        <f>IF(E892="Car/Van",IF(H892&lt;=10000,0.45,0.25),IF(E892="Motorcycle",0.24,IF(E892="Bicycle",0.20,0)))</f>
        <v/>
      </c>
      <c r="J892" s="4">
        <f>IF(E892="Car/Van",IF(H892&lt;=10000,F892*0.45,IF(H892-F892&gt;=10000,F892*0.25,(10000-(H892-F892))*0.45 + (F892-(10000-(H892-F892)))*0.25))),IF(E892="Motorcycle",F892*0.24,IF(E892="Bicycle",F892*0.20,0)))</f>
        <v/>
      </c>
      <c r="K892" s="4" t="n"/>
      <c r="L892" s="4">
        <f>MAX(0,J892-K892)</f>
        <v/>
      </c>
    </row>
    <row r="893">
      <c r="A893" s="2" t="n"/>
      <c r="F893" s="3" t="n"/>
      <c r="G893" t="n">
        <v>892</v>
      </c>
      <c r="H893">
        <f>SUMIFS(F:F,E:E,"Car/Van",A:A,"&gt;="&amp;Summary!$C$4,A:A,"&lt;="&amp;Summary!$C$5,G:G,"&lt;="&amp;G893)</f>
        <v/>
      </c>
      <c r="I893">
        <f>IF(E893="Car/Van",IF(H893&lt;=10000,0.45,0.25),IF(E893="Motorcycle",0.24,IF(E893="Bicycle",0.20,0)))</f>
        <v/>
      </c>
      <c r="J893" s="4">
        <f>IF(E893="Car/Van",IF(H893&lt;=10000,F893*0.45,IF(H893-F893&gt;=10000,F893*0.25,(10000-(H893-F893))*0.45 + (F893-(10000-(H893-F893)))*0.25))),IF(E893="Motorcycle",F893*0.24,IF(E893="Bicycle",F893*0.20,0)))</f>
        <v/>
      </c>
      <c r="K893" s="4" t="n"/>
      <c r="L893" s="4">
        <f>MAX(0,J893-K893)</f>
        <v/>
      </c>
    </row>
    <row r="894">
      <c r="A894" s="2" t="n"/>
      <c r="F894" s="3" t="n"/>
      <c r="G894" t="n">
        <v>893</v>
      </c>
      <c r="H894">
        <f>SUMIFS(F:F,E:E,"Car/Van",A:A,"&gt;="&amp;Summary!$C$4,A:A,"&lt;="&amp;Summary!$C$5,G:G,"&lt;="&amp;G894)</f>
        <v/>
      </c>
      <c r="I894">
        <f>IF(E894="Car/Van",IF(H894&lt;=10000,0.45,0.25),IF(E894="Motorcycle",0.24,IF(E894="Bicycle",0.20,0)))</f>
        <v/>
      </c>
      <c r="J894" s="4">
        <f>IF(E894="Car/Van",IF(H894&lt;=10000,F894*0.45,IF(H894-F894&gt;=10000,F894*0.25,(10000-(H894-F894))*0.45 + (F894-(10000-(H894-F894)))*0.25))),IF(E894="Motorcycle",F894*0.24,IF(E894="Bicycle",F894*0.20,0)))</f>
        <v/>
      </c>
      <c r="K894" s="4" t="n"/>
      <c r="L894" s="4">
        <f>MAX(0,J894-K894)</f>
        <v/>
      </c>
    </row>
    <row r="895">
      <c r="A895" s="2" t="n"/>
      <c r="F895" s="3" t="n"/>
      <c r="G895" t="n">
        <v>894</v>
      </c>
      <c r="H895">
        <f>SUMIFS(F:F,E:E,"Car/Van",A:A,"&gt;="&amp;Summary!$C$4,A:A,"&lt;="&amp;Summary!$C$5,G:G,"&lt;="&amp;G895)</f>
        <v/>
      </c>
      <c r="I895">
        <f>IF(E895="Car/Van",IF(H895&lt;=10000,0.45,0.25),IF(E895="Motorcycle",0.24,IF(E895="Bicycle",0.20,0)))</f>
        <v/>
      </c>
      <c r="J895" s="4">
        <f>IF(E895="Car/Van",IF(H895&lt;=10000,F895*0.45,IF(H895-F895&gt;=10000,F895*0.25,(10000-(H895-F895))*0.45 + (F895-(10000-(H895-F895)))*0.25))),IF(E895="Motorcycle",F895*0.24,IF(E895="Bicycle",F895*0.20,0)))</f>
        <v/>
      </c>
      <c r="K895" s="4" t="n"/>
      <c r="L895" s="4">
        <f>MAX(0,J895-K895)</f>
        <v/>
      </c>
    </row>
    <row r="896">
      <c r="A896" s="2" t="n"/>
      <c r="F896" s="3" t="n"/>
      <c r="G896" t="n">
        <v>895</v>
      </c>
      <c r="H896">
        <f>SUMIFS(F:F,E:E,"Car/Van",A:A,"&gt;="&amp;Summary!$C$4,A:A,"&lt;="&amp;Summary!$C$5,G:G,"&lt;="&amp;G896)</f>
        <v/>
      </c>
      <c r="I896">
        <f>IF(E896="Car/Van",IF(H896&lt;=10000,0.45,0.25),IF(E896="Motorcycle",0.24,IF(E896="Bicycle",0.20,0)))</f>
        <v/>
      </c>
      <c r="J896" s="4">
        <f>IF(E896="Car/Van",IF(H896&lt;=10000,F896*0.45,IF(H896-F896&gt;=10000,F896*0.25,(10000-(H896-F896))*0.45 + (F896-(10000-(H896-F896)))*0.25))),IF(E896="Motorcycle",F896*0.24,IF(E896="Bicycle",F896*0.20,0)))</f>
        <v/>
      </c>
      <c r="K896" s="4" t="n"/>
      <c r="L896" s="4">
        <f>MAX(0,J896-K896)</f>
        <v/>
      </c>
    </row>
    <row r="897">
      <c r="A897" s="2" t="n"/>
      <c r="F897" s="3" t="n"/>
      <c r="G897" t="n">
        <v>896</v>
      </c>
      <c r="H897">
        <f>SUMIFS(F:F,E:E,"Car/Van",A:A,"&gt;="&amp;Summary!$C$4,A:A,"&lt;="&amp;Summary!$C$5,G:G,"&lt;="&amp;G897)</f>
        <v/>
      </c>
      <c r="I897">
        <f>IF(E897="Car/Van",IF(H897&lt;=10000,0.45,0.25),IF(E897="Motorcycle",0.24,IF(E897="Bicycle",0.20,0)))</f>
        <v/>
      </c>
      <c r="J897" s="4">
        <f>IF(E897="Car/Van",IF(H897&lt;=10000,F897*0.45,IF(H897-F897&gt;=10000,F897*0.25,(10000-(H897-F897))*0.45 + (F897-(10000-(H897-F897)))*0.25))),IF(E897="Motorcycle",F897*0.24,IF(E897="Bicycle",F897*0.20,0)))</f>
        <v/>
      </c>
      <c r="K897" s="4" t="n"/>
      <c r="L897" s="4">
        <f>MAX(0,J897-K897)</f>
        <v/>
      </c>
    </row>
    <row r="898">
      <c r="A898" s="2" t="n"/>
      <c r="F898" s="3" t="n"/>
      <c r="G898" t="n">
        <v>897</v>
      </c>
      <c r="H898">
        <f>SUMIFS(F:F,E:E,"Car/Van",A:A,"&gt;="&amp;Summary!$C$4,A:A,"&lt;="&amp;Summary!$C$5,G:G,"&lt;="&amp;G898)</f>
        <v/>
      </c>
      <c r="I898">
        <f>IF(E898="Car/Van",IF(H898&lt;=10000,0.45,0.25),IF(E898="Motorcycle",0.24,IF(E898="Bicycle",0.20,0)))</f>
        <v/>
      </c>
      <c r="J898" s="4">
        <f>IF(E898="Car/Van",IF(H898&lt;=10000,F898*0.45,IF(H898-F898&gt;=10000,F898*0.25,(10000-(H898-F898))*0.45 + (F898-(10000-(H898-F898)))*0.25))),IF(E898="Motorcycle",F898*0.24,IF(E898="Bicycle",F898*0.20,0)))</f>
        <v/>
      </c>
      <c r="K898" s="4" t="n"/>
      <c r="L898" s="4">
        <f>MAX(0,J898-K898)</f>
        <v/>
      </c>
    </row>
    <row r="899">
      <c r="A899" s="2" t="n"/>
      <c r="F899" s="3" t="n"/>
      <c r="G899" t="n">
        <v>898</v>
      </c>
      <c r="H899">
        <f>SUMIFS(F:F,E:E,"Car/Van",A:A,"&gt;="&amp;Summary!$C$4,A:A,"&lt;="&amp;Summary!$C$5,G:G,"&lt;="&amp;G899)</f>
        <v/>
      </c>
      <c r="I899">
        <f>IF(E899="Car/Van",IF(H899&lt;=10000,0.45,0.25),IF(E899="Motorcycle",0.24,IF(E899="Bicycle",0.20,0)))</f>
        <v/>
      </c>
      <c r="J899" s="4">
        <f>IF(E899="Car/Van",IF(H899&lt;=10000,F899*0.45,IF(H899-F899&gt;=10000,F899*0.25,(10000-(H899-F899))*0.45 + (F899-(10000-(H899-F899)))*0.25))),IF(E899="Motorcycle",F899*0.24,IF(E899="Bicycle",F899*0.20,0)))</f>
        <v/>
      </c>
      <c r="K899" s="4" t="n"/>
      <c r="L899" s="4">
        <f>MAX(0,J899-K899)</f>
        <v/>
      </c>
    </row>
    <row r="900">
      <c r="A900" s="2" t="n"/>
      <c r="F900" s="3" t="n"/>
      <c r="G900" t="n">
        <v>899</v>
      </c>
      <c r="H900">
        <f>SUMIFS(F:F,E:E,"Car/Van",A:A,"&gt;="&amp;Summary!$C$4,A:A,"&lt;="&amp;Summary!$C$5,G:G,"&lt;="&amp;G900)</f>
        <v/>
      </c>
      <c r="I900">
        <f>IF(E900="Car/Van",IF(H900&lt;=10000,0.45,0.25),IF(E900="Motorcycle",0.24,IF(E900="Bicycle",0.20,0)))</f>
        <v/>
      </c>
      <c r="J900" s="4">
        <f>IF(E900="Car/Van",IF(H900&lt;=10000,F900*0.45,IF(H900-F900&gt;=10000,F900*0.25,(10000-(H900-F900))*0.45 + (F900-(10000-(H900-F900)))*0.25))),IF(E900="Motorcycle",F900*0.24,IF(E900="Bicycle",F900*0.20,0)))</f>
        <v/>
      </c>
      <c r="K900" s="4" t="n"/>
      <c r="L900" s="4">
        <f>MAX(0,J900-K900)</f>
        <v/>
      </c>
    </row>
    <row r="901">
      <c r="A901" s="2" t="n"/>
      <c r="F901" s="3" t="n"/>
      <c r="G901" t="n">
        <v>900</v>
      </c>
      <c r="H901">
        <f>SUMIFS(F:F,E:E,"Car/Van",A:A,"&gt;="&amp;Summary!$C$4,A:A,"&lt;="&amp;Summary!$C$5,G:G,"&lt;="&amp;G901)</f>
        <v/>
      </c>
      <c r="I901">
        <f>IF(E901="Car/Van",IF(H901&lt;=10000,0.45,0.25),IF(E901="Motorcycle",0.24,IF(E901="Bicycle",0.20,0)))</f>
        <v/>
      </c>
      <c r="J901" s="4">
        <f>IF(E901="Car/Van",IF(H901&lt;=10000,F901*0.45,IF(H901-F901&gt;=10000,F901*0.25,(10000-(H901-F901))*0.45 + (F901-(10000-(H901-F901)))*0.25))),IF(E901="Motorcycle",F901*0.24,IF(E901="Bicycle",F901*0.20,0)))</f>
        <v/>
      </c>
      <c r="K901" s="4" t="n"/>
      <c r="L901" s="4">
        <f>MAX(0,J901-K901)</f>
        <v/>
      </c>
    </row>
    <row r="902">
      <c r="A902" s="2" t="n"/>
      <c r="F902" s="3" t="n"/>
      <c r="G902" t="n">
        <v>901</v>
      </c>
      <c r="H902">
        <f>SUMIFS(F:F,E:E,"Car/Van",A:A,"&gt;="&amp;Summary!$C$4,A:A,"&lt;="&amp;Summary!$C$5,G:G,"&lt;="&amp;G902)</f>
        <v/>
      </c>
      <c r="I902">
        <f>IF(E902="Car/Van",IF(H902&lt;=10000,0.45,0.25),IF(E902="Motorcycle",0.24,IF(E902="Bicycle",0.20,0)))</f>
        <v/>
      </c>
      <c r="J902" s="4">
        <f>IF(E902="Car/Van",IF(H902&lt;=10000,F902*0.45,IF(H902-F902&gt;=10000,F902*0.25,(10000-(H902-F902))*0.45 + (F902-(10000-(H902-F902)))*0.25))),IF(E902="Motorcycle",F902*0.24,IF(E902="Bicycle",F902*0.20,0)))</f>
        <v/>
      </c>
      <c r="K902" s="4" t="n"/>
      <c r="L902" s="4">
        <f>MAX(0,J902-K902)</f>
        <v/>
      </c>
    </row>
    <row r="903">
      <c r="A903" s="2" t="n"/>
      <c r="F903" s="3" t="n"/>
      <c r="G903" t="n">
        <v>902</v>
      </c>
      <c r="H903">
        <f>SUMIFS(F:F,E:E,"Car/Van",A:A,"&gt;="&amp;Summary!$C$4,A:A,"&lt;="&amp;Summary!$C$5,G:G,"&lt;="&amp;G903)</f>
        <v/>
      </c>
      <c r="I903">
        <f>IF(E903="Car/Van",IF(H903&lt;=10000,0.45,0.25),IF(E903="Motorcycle",0.24,IF(E903="Bicycle",0.20,0)))</f>
        <v/>
      </c>
      <c r="J903" s="4">
        <f>IF(E903="Car/Van",IF(H903&lt;=10000,F903*0.45,IF(H903-F903&gt;=10000,F903*0.25,(10000-(H903-F903))*0.45 + (F903-(10000-(H903-F903)))*0.25))),IF(E903="Motorcycle",F903*0.24,IF(E903="Bicycle",F903*0.20,0)))</f>
        <v/>
      </c>
      <c r="K903" s="4" t="n"/>
      <c r="L903" s="4">
        <f>MAX(0,J903-K903)</f>
        <v/>
      </c>
    </row>
    <row r="904">
      <c r="A904" s="2" t="n"/>
      <c r="F904" s="3" t="n"/>
      <c r="G904" t="n">
        <v>903</v>
      </c>
      <c r="H904">
        <f>SUMIFS(F:F,E:E,"Car/Van",A:A,"&gt;="&amp;Summary!$C$4,A:A,"&lt;="&amp;Summary!$C$5,G:G,"&lt;="&amp;G904)</f>
        <v/>
      </c>
      <c r="I904">
        <f>IF(E904="Car/Van",IF(H904&lt;=10000,0.45,0.25),IF(E904="Motorcycle",0.24,IF(E904="Bicycle",0.20,0)))</f>
        <v/>
      </c>
      <c r="J904" s="4">
        <f>IF(E904="Car/Van",IF(H904&lt;=10000,F904*0.45,IF(H904-F904&gt;=10000,F904*0.25,(10000-(H904-F904))*0.45 + (F904-(10000-(H904-F904)))*0.25))),IF(E904="Motorcycle",F904*0.24,IF(E904="Bicycle",F904*0.20,0)))</f>
        <v/>
      </c>
      <c r="K904" s="4" t="n"/>
      <c r="L904" s="4">
        <f>MAX(0,J904-K904)</f>
        <v/>
      </c>
    </row>
    <row r="905">
      <c r="A905" s="2" t="n"/>
      <c r="F905" s="3" t="n"/>
      <c r="G905" t="n">
        <v>904</v>
      </c>
      <c r="H905">
        <f>SUMIFS(F:F,E:E,"Car/Van",A:A,"&gt;="&amp;Summary!$C$4,A:A,"&lt;="&amp;Summary!$C$5,G:G,"&lt;="&amp;G905)</f>
        <v/>
      </c>
      <c r="I905">
        <f>IF(E905="Car/Van",IF(H905&lt;=10000,0.45,0.25),IF(E905="Motorcycle",0.24,IF(E905="Bicycle",0.20,0)))</f>
        <v/>
      </c>
      <c r="J905" s="4">
        <f>IF(E905="Car/Van",IF(H905&lt;=10000,F905*0.45,IF(H905-F905&gt;=10000,F905*0.25,(10000-(H905-F905))*0.45 + (F905-(10000-(H905-F905)))*0.25))),IF(E905="Motorcycle",F905*0.24,IF(E905="Bicycle",F905*0.20,0)))</f>
        <v/>
      </c>
      <c r="K905" s="4" t="n"/>
      <c r="L905" s="4">
        <f>MAX(0,J905-K905)</f>
        <v/>
      </c>
    </row>
    <row r="906">
      <c r="A906" s="2" t="n"/>
      <c r="F906" s="3" t="n"/>
      <c r="G906" t="n">
        <v>905</v>
      </c>
      <c r="H906">
        <f>SUMIFS(F:F,E:E,"Car/Van",A:A,"&gt;="&amp;Summary!$C$4,A:A,"&lt;="&amp;Summary!$C$5,G:G,"&lt;="&amp;G906)</f>
        <v/>
      </c>
      <c r="I906">
        <f>IF(E906="Car/Van",IF(H906&lt;=10000,0.45,0.25),IF(E906="Motorcycle",0.24,IF(E906="Bicycle",0.20,0)))</f>
        <v/>
      </c>
      <c r="J906" s="4">
        <f>IF(E906="Car/Van",IF(H906&lt;=10000,F906*0.45,IF(H906-F906&gt;=10000,F906*0.25,(10000-(H906-F906))*0.45 + (F906-(10000-(H906-F906)))*0.25))),IF(E906="Motorcycle",F906*0.24,IF(E906="Bicycle",F906*0.20,0)))</f>
        <v/>
      </c>
      <c r="K906" s="4" t="n"/>
      <c r="L906" s="4">
        <f>MAX(0,J906-K906)</f>
        <v/>
      </c>
    </row>
    <row r="907">
      <c r="A907" s="2" t="n"/>
      <c r="F907" s="3" t="n"/>
      <c r="G907" t="n">
        <v>906</v>
      </c>
      <c r="H907">
        <f>SUMIFS(F:F,E:E,"Car/Van",A:A,"&gt;="&amp;Summary!$C$4,A:A,"&lt;="&amp;Summary!$C$5,G:G,"&lt;="&amp;G907)</f>
        <v/>
      </c>
      <c r="I907">
        <f>IF(E907="Car/Van",IF(H907&lt;=10000,0.45,0.25),IF(E907="Motorcycle",0.24,IF(E907="Bicycle",0.20,0)))</f>
        <v/>
      </c>
      <c r="J907" s="4">
        <f>IF(E907="Car/Van",IF(H907&lt;=10000,F907*0.45,IF(H907-F907&gt;=10000,F907*0.25,(10000-(H907-F907))*0.45 + (F907-(10000-(H907-F907)))*0.25))),IF(E907="Motorcycle",F907*0.24,IF(E907="Bicycle",F907*0.20,0)))</f>
        <v/>
      </c>
      <c r="K907" s="4" t="n"/>
      <c r="L907" s="4">
        <f>MAX(0,J907-K907)</f>
        <v/>
      </c>
    </row>
    <row r="908">
      <c r="A908" s="2" t="n"/>
      <c r="F908" s="3" t="n"/>
      <c r="G908" t="n">
        <v>907</v>
      </c>
      <c r="H908">
        <f>SUMIFS(F:F,E:E,"Car/Van",A:A,"&gt;="&amp;Summary!$C$4,A:A,"&lt;="&amp;Summary!$C$5,G:G,"&lt;="&amp;G908)</f>
        <v/>
      </c>
      <c r="I908">
        <f>IF(E908="Car/Van",IF(H908&lt;=10000,0.45,0.25),IF(E908="Motorcycle",0.24,IF(E908="Bicycle",0.20,0)))</f>
        <v/>
      </c>
      <c r="J908" s="4">
        <f>IF(E908="Car/Van",IF(H908&lt;=10000,F908*0.45,IF(H908-F908&gt;=10000,F908*0.25,(10000-(H908-F908))*0.45 + (F908-(10000-(H908-F908)))*0.25))),IF(E908="Motorcycle",F908*0.24,IF(E908="Bicycle",F908*0.20,0)))</f>
        <v/>
      </c>
      <c r="K908" s="4" t="n"/>
      <c r="L908" s="4">
        <f>MAX(0,J908-K908)</f>
        <v/>
      </c>
    </row>
    <row r="909">
      <c r="A909" s="2" t="n"/>
      <c r="F909" s="3" t="n"/>
      <c r="G909" t="n">
        <v>908</v>
      </c>
      <c r="H909">
        <f>SUMIFS(F:F,E:E,"Car/Van",A:A,"&gt;="&amp;Summary!$C$4,A:A,"&lt;="&amp;Summary!$C$5,G:G,"&lt;="&amp;G909)</f>
        <v/>
      </c>
      <c r="I909">
        <f>IF(E909="Car/Van",IF(H909&lt;=10000,0.45,0.25),IF(E909="Motorcycle",0.24,IF(E909="Bicycle",0.20,0)))</f>
        <v/>
      </c>
      <c r="J909" s="4">
        <f>IF(E909="Car/Van",IF(H909&lt;=10000,F909*0.45,IF(H909-F909&gt;=10000,F909*0.25,(10000-(H909-F909))*0.45 + (F909-(10000-(H909-F909)))*0.25))),IF(E909="Motorcycle",F909*0.24,IF(E909="Bicycle",F909*0.20,0)))</f>
        <v/>
      </c>
      <c r="K909" s="4" t="n"/>
      <c r="L909" s="4">
        <f>MAX(0,J909-K909)</f>
        <v/>
      </c>
    </row>
    <row r="910">
      <c r="A910" s="2" t="n"/>
      <c r="F910" s="3" t="n"/>
      <c r="G910" t="n">
        <v>909</v>
      </c>
      <c r="H910">
        <f>SUMIFS(F:F,E:E,"Car/Van",A:A,"&gt;="&amp;Summary!$C$4,A:A,"&lt;="&amp;Summary!$C$5,G:G,"&lt;="&amp;G910)</f>
        <v/>
      </c>
      <c r="I910">
        <f>IF(E910="Car/Van",IF(H910&lt;=10000,0.45,0.25),IF(E910="Motorcycle",0.24,IF(E910="Bicycle",0.20,0)))</f>
        <v/>
      </c>
      <c r="J910" s="4">
        <f>IF(E910="Car/Van",IF(H910&lt;=10000,F910*0.45,IF(H910-F910&gt;=10000,F910*0.25,(10000-(H910-F910))*0.45 + (F910-(10000-(H910-F910)))*0.25))),IF(E910="Motorcycle",F910*0.24,IF(E910="Bicycle",F910*0.20,0)))</f>
        <v/>
      </c>
      <c r="K910" s="4" t="n"/>
      <c r="L910" s="4">
        <f>MAX(0,J910-K910)</f>
        <v/>
      </c>
    </row>
    <row r="911">
      <c r="A911" s="2" t="n"/>
      <c r="F911" s="3" t="n"/>
      <c r="G911" t="n">
        <v>910</v>
      </c>
      <c r="H911">
        <f>SUMIFS(F:F,E:E,"Car/Van",A:A,"&gt;="&amp;Summary!$C$4,A:A,"&lt;="&amp;Summary!$C$5,G:G,"&lt;="&amp;G911)</f>
        <v/>
      </c>
      <c r="I911">
        <f>IF(E911="Car/Van",IF(H911&lt;=10000,0.45,0.25),IF(E911="Motorcycle",0.24,IF(E911="Bicycle",0.20,0)))</f>
        <v/>
      </c>
      <c r="J911" s="4">
        <f>IF(E911="Car/Van",IF(H911&lt;=10000,F911*0.45,IF(H911-F911&gt;=10000,F911*0.25,(10000-(H911-F911))*0.45 + (F911-(10000-(H911-F911)))*0.25))),IF(E911="Motorcycle",F911*0.24,IF(E911="Bicycle",F911*0.20,0)))</f>
        <v/>
      </c>
      <c r="K911" s="4" t="n"/>
      <c r="L911" s="4">
        <f>MAX(0,J911-K911)</f>
        <v/>
      </c>
    </row>
    <row r="912">
      <c r="A912" s="2" t="n"/>
      <c r="F912" s="3" t="n"/>
      <c r="G912" t="n">
        <v>911</v>
      </c>
      <c r="H912">
        <f>SUMIFS(F:F,E:E,"Car/Van",A:A,"&gt;="&amp;Summary!$C$4,A:A,"&lt;="&amp;Summary!$C$5,G:G,"&lt;="&amp;G912)</f>
        <v/>
      </c>
      <c r="I912">
        <f>IF(E912="Car/Van",IF(H912&lt;=10000,0.45,0.25),IF(E912="Motorcycle",0.24,IF(E912="Bicycle",0.20,0)))</f>
        <v/>
      </c>
      <c r="J912" s="4">
        <f>IF(E912="Car/Van",IF(H912&lt;=10000,F912*0.45,IF(H912-F912&gt;=10000,F912*0.25,(10000-(H912-F912))*0.45 + (F912-(10000-(H912-F912)))*0.25))),IF(E912="Motorcycle",F912*0.24,IF(E912="Bicycle",F912*0.20,0)))</f>
        <v/>
      </c>
      <c r="K912" s="4" t="n"/>
      <c r="L912" s="4">
        <f>MAX(0,J912-K912)</f>
        <v/>
      </c>
    </row>
    <row r="913">
      <c r="A913" s="2" t="n"/>
      <c r="F913" s="3" t="n"/>
      <c r="G913" t="n">
        <v>912</v>
      </c>
      <c r="H913">
        <f>SUMIFS(F:F,E:E,"Car/Van",A:A,"&gt;="&amp;Summary!$C$4,A:A,"&lt;="&amp;Summary!$C$5,G:G,"&lt;="&amp;G913)</f>
        <v/>
      </c>
      <c r="I913">
        <f>IF(E913="Car/Van",IF(H913&lt;=10000,0.45,0.25),IF(E913="Motorcycle",0.24,IF(E913="Bicycle",0.20,0)))</f>
        <v/>
      </c>
      <c r="J913" s="4">
        <f>IF(E913="Car/Van",IF(H913&lt;=10000,F913*0.45,IF(H913-F913&gt;=10000,F913*0.25,(10000-(H913-F913))*0.45 + (F913-(10000-(H913-F913)))*0.25))),IF(E913="Motorcycle",F913*0.24,IF(E913="Bicycle",F913*0.20,0)))</f>
        <v/>
      </c>
      <c r="K913" s="4" t="n"/>
      <c r="L913" s="4">
        <f>MAX(0,J913-K913)</f>
        <v/>
      </c>
    </row>
    <row r="914">
      <c r="A914" s="2" t="n"/>
      <c r="F914" s="3" t="n"/>
      <c r="G914" t="n">
        <v>913</v>
      </c>
      <c r="H914">
        <f>SUMIFS(F:F,E:E,"Car/Van",A:A,"&gt;="&amp;Summary!$C$4,A:A,"&lt;="&amp;Summary!$C$5,G:G,"&lt;="&amp;G914)</f>
        <v/>
      </c>
      <c r="I914">
        <f>IF(E914="Car/Van",IF(H914&lt;=10000,0.45,0.25),IF(E914="Motorcycle",0.24,IF(E914="Bicycle",0.20,0)))</f>
        <v/>
      </c>
      <c r="J914" s="4">
        <f>IF(E914="Car/Van",IF(H914&lt;=10000,F914*0.45,IF(H914-F914&gt;=10000,F914*0.25,(10000-(H914-F914))*0.45 + (F914-(10000-(H914-F914)))*0.25))),IF(E914="Motorcycle",F914*0.24,IF(E914="Bicycle",F914*0.20,0)))</f>
        <v/>
      </c>
      <c r="K914" s="4" t="n"/>
      <c r="L914" s="4">
        <f>MAX(0,J914-K914)</f>
        <v/>
      </c>
    </row>
    <row r="915">
      <c r="A915" s="2" t="n"/>
      <c r="F915" s="3" t="n"/>
      <c r="G915" t="n">
        <v>914</v>
      </c>
      <c r="H915">
        <f>SUMIFS(F:F,E:E,"Car/Van",A:A,"&gt;="&amp;Summary!$C$4,A:A,"&lt;="&amp;Summary!$C$5,G:G,"&lt;="&amp;G915)</f>
        <v/>
      </c>
      <c r="I915">
        <f>IF(E915="Car/Van",IF(H915&lt;=10000,0.45,0.25),IF(E915="Motorcycle",0.24,IF(E915="Bicycle",0.20,0)))</f>
        <v/>
      </c>
      <c r="J915" s="4">
        <f>IF(E915="Car/Van",IF(H915&lt;=10000,F915*0.45,IF(H915-F915&gt;=10000,F915*0.25,(10000-(H915-F915))*0.45 + (F915-(10000-(H915-F915)))*0.25))),IF(E915="Motorcycle",F915*0.24,IF(E915="Bicycle",F915*0.20,0)))</f>
        <v/>
      </c>
      <c r="K915" s="4" t="n"/>
      <c r="L915" s="4">
        <f>MAX(0,J915-K915)</f>
        <v/>
      </c>
    </row>
    <row r="916">
      <c r="A916" s="2" t="n"/>
      <c r="F916" s="3" t="n"/>
      <c r="G916" t="n">
        <v>915</v>
      </c>
      <c r="H916">
        <f>SUMIFS(F:F,E:E,"Car/Van",A:A,"&gt;="&amp;Summary!$C$4,A:A,"&lt;="&amp;Summary!$C$5,G:G,"&lt;="&amp;G916)</f>
        <v/>
      </c>
      <c r="I916">
        <f>IF(E916="Car/Van",IF(H916&lt;=10000,0.45,0.25),IF(E916="Motorcycle",0.24,IF(E916="Bicycle",0.20,0)))</f>
        <v/>
      </c>
      <c r="J916" s="4">
        <f>IF(E916="Car/Van",IF(H916&lt;=10000,F916*0.45,IF(H916-F916&gt;=10000,F916*0.25,(10000-(H916-F916))*0.45 + (F916-(10000-(H916-F916)))*0.25))),IF(E916="Motorcycle",F916*0.24,IF(E916="Bicycle",F916*0.20,0)))</f>
        <v/>
      </c>
      <c r="K916" s="4" t="n"/>
      <c r="L916" s="4">
        <f>MAX(0,J916-K916)</f>
        <v/>
      </c>
    </row>
    <row r="917">
      <c r="A917" s="2" t="n"/>
      <c r="F917" s="3" t="n"/>
      <c r="G917" t="n">
        <v>916</v>
      </c>
      <c r="H917">
        <f>SUMIFS(F:F,E:E,"Car/Van",A:A,"&gt;="&amp;Summary!$C$4,A:A,"&lt;="&amp;Summary!$C$5,G:G,"&lt;="&amp;G917)</f>
        <v/>
      </c>
      <c r="I917">
        <f>IF(E917="Car/Van",IF(H917&lt;=10000,0.45,0.25),IF(E917="Motorcycle",0.24,IF(E917="Bicycle",0.20,0)))</f>
        <v/>
      </c>
      <c r="J917" s="4">
        <f>IF(E917="Car/Van",IF(H917&lt;=10000,F917*0.45,IF(H917-F917&gt;=10000,F917*0.25,(10000-(H917-F917))*0.45 + (F917-(10000-(H917-F917)))*0.25))),IF(E917="Motorcycle",F917*0.24,IF(E917="Bicycle",F917*0.20,0)))</f>
        <v/>
      </c>
      <c r="K917" s="4" t="n"/>
      <c r="L917" s="4">
        <f>MAX(0,J917-K917)</f>
        <v/>
      </c>
    </row>
    <row r="918">
      <c r="A918" s="2" t="n"/>
      <c r="F918" s="3" t="n"/>
      <c r="G918" t="n">
        <v>917</v>
      </c>
      <c r="H918">
        <f>SUMIFS(F:F,E:E,"Car/Van",A:A,"&gt;="&amp;Summary!$C$4,A:A,"&lt;="&amp;Summary!$C$5,G:G,"&lt;="&amp;G918)</f>
        <v/>
      </c>
      <c r="I918">
        <f>IF(E918="Car/Van",IF(H918&lt;=10000,0.45,0.25),IF(E918="Motorcycle",0.24,IF(E918="Bicycle",0.20,0)))</f>
        <v/>
      </c>
      <c r="J918" s="4">
        <f>IF(E918="Car/Van",IF(H918&lt;=10000,F918*0.45,IF(H918-F918&gt;=10000,F918*0.25,(10000-(H918-F918))*0.45 + (F918-(10000-(H918-F918)))*0.25))),IF(E918="Motorcycle",F918*0.24,IF(E918="Bicycle",F918*0.20,0)))</f>
        <v/>
      </c>
      <c r="K918" s="4" t="n"/>
      <c r="L918" s="4">
        <f>MAX(0,J918-K918)</f>
        <v/>
      </c>
    </row>
    <row r="919">
      <c r="A919" s="2" t="n"/>
      <c r="F919" s="3" t="n"/>
      <c r="G919" t="n">
        <v>918</v>
      </c>
      <c r="H919">
        <f>SUMIFS(F:F,E:E,"Car/Van",A:A,"&gt;="&amp;Summary!$C$4,A:A,"&lt;="&amp;Summary!$C$5,G:G,"&lt;="&amp;G919)</f>
        <v/>
      </c>
      <c r="I919">
        <f>IF(E919="Car/Van",IF(H919&lt;=10000,0.45,0.25),IF(E919="Motorcycle",0.24,IF(E919="Bicycle",0.20,0)))</f>
        <v/>
      </c>
      <c r="J919" s="4">
        <f>IF(E919="Car/Van",IF(H919&lt;=10000,F919*0.45,IF(H919-F919&gt;=10000,F919*0.25,(10000-(H919-F919))*0.45 + (F919-(10000-(H919-F919)))*0.25))),IF(E919="Motorcycle",F919*0.24,IF(E919="Bicycle",F919*0.20,0)))</f>
        <v/>
      </c>
      <c r="K919" s="4" t="n"/>
      <c r="L919" s="4">
        <f>MAX(0,J919-K919)</f>
        <v/>
      </c>
    </row>
    <row r="920">
      <c r="A920" s="2" t="n"/>
      <c r="F920" s="3" t="n"/>
      <c r="G920" t="n">
        <v>919</v>
      </c>
      <c r="H920">
        <f>SUMIFS(F:F,E:E,"Car/Van",A:A,"&gt;="&amp;Summary!$C$4,A:A,"&lt;="&amp;Summary!$C$5,G:G,"&lt;="&amp;G920)</f>
        <v/>
      </c>
      <c r="I920">
        <f>IF(E920="Car/Van",IF(H920&lt;=10000,0.45,0.25),IF(E920="Motorcycle",0.24,IF(E920="Bicycle",0.20,0)))</f>
        <v/>
      </c>
      <c r="J920" s="4">
        <f>IF(E920="Car/Van",IF(H920&lt;=10000,F920*0.45,IF(H920-F920&gt;=10000,F920*0.25,(10000-(H920-F920))*0.45 + (F920-(10000-(H920-F920)))*0.25))),IF(E920="Motorcycle",F920*0.24,IF(E920="Bicycle",F920*0.20,0)))</f>
        <v/>
      </c>
      <c r="K920" s="4" t="n"/>
      <c r="L920" s="4">
        <f>MAX(0,J920-K920)</f>
        <v/>
      </c>
    </row>
    <row r="921">
      <c r="A921" s="2" t="n"/>
      <c r="F921" s="3" t="n"/>
      <c r="G921" t="n">
        <v>920</v>
      </c>
      <c r="H921">
        <f>SUMIFS(F:F,E:E,"Car/Van",A:A,"&gt;="&amp;Summary!$C$4,A:A,"&lt;="&amp;Summary!$C$5,G:G,"&lt;="&amp;G921)</f>
        <v/>
      </c>
      <c r="I921">
        <f>IF(E921="Car/Van",IF(H921&lt;=10000,0.45,0.25),IF(E921="Motorcycle",0.24,IF(E921="Bicycle",0.20,0)))</f>
        <v/>
      </c>
      <c r="J921" s="4">
        <f>IF(E921="Car/Van",IF(H921&lt;=10000,F921*0.45,IF(H921-F921&gt;=10000,F921*0.25,(10000-(H921-F921))*0.45 + (F921-(10000-(H921-F921)))*0.25))),IF(E921="Motorcycle",F921*0.24,IF(E921="Bicycle",F921*0.20,0)))</f>
        <v/>
      </c>
      <c r="K921" s="4" t="n"/>
      <c r="L921" s="4">
        <f>MAX(0,J921-K921)</f>
        <v/>
      </c>
    </row>
    <row r="922">
      <c r="A922" s="2" t="n"/>
      <c r="F922" s="3" t="n"/>
      <c r="G922" t="n">
        <v>921</v>
      </c>
      <c r="H922">
        <f>SUMIFS(F:F,E:E,"Car/Van",A:A,"&gt;="&amp;Summary!$C$4,A:A,"&lt;="&amp;Summary!$C$5,G:G,"&lt;="&amp;G922)</f>
        <v/>
      </c>
      <c r="I922">
        <f>IF(E922="Car/Van",IF(H922&lt;=10000,0.45,0.25),IF(E922="Motorcycle",0.24,IF(E922="Bicycle",0.20,0)))</f>
        <v/>
      </c>
      <c r="J922" s="4">
        <f>IF(E922="Car/Van",IF(H922&lt;=10000,F922*0.45,IF(H922-F922&gt;=10000,F922*0.25,(10000-(H922-F922))*0.45 + (F922-(10000-(H922-F922)))*0.25))),IF(E922="Motorcycle",F922*0.24,IF(E922="Bicycle",F922*0.20,0)))</f>
        <v/>
      </c>
      <c r="K922" s="4" t="n"/>
      <c r="L922" s="4">
        <f>MAX(0,J922-K922)</f>
        <v/>
      </c>
    </row>
    <row r="923">
      <c r="A923" s="2" t="n"/>
      <c r="F923" s="3" t="n"/>
      <c r="G923" t="n">
        <v>922</v>
      </c>
      <c r="H923">
        <f>SUMIFS(F:F,E:E,"Car/Van",A:A,"&gt;="&amp;Summary!$C$4,A:A,"&lt;="&amp;Summary!$C$5,G:G,"&lt;="&amp;G923)</f>
        <v/>
      </c>
      <c r="I923">
        <f>IF(E923="Car/Van",IF(H923&lt;=10000,0.45,0.25),IF(E923="Motorcycle",0.24,IF(E923="Bicycle",0.20,0)))</f>
        <v/>
      </c>
      <c r="J923" s="4">
        <f>IF(E923="Car/Van",IF(H923&lt;=10000,F923*0.45,IF(H923-F923&gt;=10000,F923*0.25,(10000-(H923-F923))*0.45 + (F923-(10000-(H923-F923)))*0.25))),IF(E923="Motorcycle",F923*0.24,IF(E923="Bicycle",F923*0.20,0)))</f>
        <v/>
      </c>
      <c r="K923" s="4" t="n"/>
      <c r="L923" s="4">
        <f>MAX(0,J923-K923)</f>
        <v/>
      </c>
    </row>
    <row r="924">
      <c r="A924" s="2" t="n"/>
      <c r="F924" s="3" t="n"/>
      <c r="G924" t="n">
        <v>923</v>
      </c>
      <c r="H924">
        <f>SUMIFS(F:F,E:E,"Car/Van",A:A,"&gt;="&amp;Summary!$C$4,A:A,"&lt;="&amp;Summary!$C$5,G:G,"&lt;="&amp;G924)</f>
        <v/>
      </c>
      <c r="I924">
        <f>IF(E924="Car/Van",IF(H924&lt;=10000,0.45,0.25),IF(E924="Motorcycle",0.24,IF(E924="Bicycle",0.20,0)))</f>
        <v/>
      </c>
      <c r="J924" s="4">
        <f>IF(E924="Car/Van",IF(H924&lt;=10000,F924*0.45,IF(H924-F924&gt;=10000,F924*0.25,(10000-(H924-F924))*0.45 + (F924-(10000-(H924-F924)))*0.25))),IF(E924="Motorcycle",F924*0.24,IF(E924="Bicycle",F924*0.20,0)))</f>
        <v/>
      </c>
      <c r="K924" s="4" t="n"/>
      <c r="L924" s="4">
        <f>MAX(0,J924-K924)</f>
        <v/>
      </c>
    </row>
    <row r="925">
      <c r="A925" s="2" t="n"/>
      <c r="F925" s="3" t="n"/>
      <c r="G925" t="n">
        <v>924</v>
      </c>
      <c r="H925">
        <f>SUMIFS(F:F,E:E,"Car/Van",A:A,"&gt;="&amp;Summary!$C$4,A:A,"&lt;="&amp;Summary!$C$5,G:G,"&lt;="&amp;G925)</f>
        <v/>
      </c>
      <c r="I925">
        <f>IF(E925="Car/Van",IF(H925&lt;=10000,0.45,0.25),IF(E925="Motorcycle",0.24,IF(E925="Bicycle",0.20,0)))</f>
        <v/>
      </c>
      <c r="J925" s="4">
        <f>IF(E925="Car/Van",IF(H925&lt;=10000,F925*0.45,IF(H925-F925&gt;=10000,F925*0.25,(10000-(H925-F925))*0.45 + (F925-(10000-(H925-F925)))*0.25))),IF(E925="Motorcycle",F925*0.24,IF(E925="Bicycle",F925*0.20,0)))</f>
        <v/>
      </c>
      <c r="K925" s="4" t="n"/>
      <c r="L925" s="4">
        <f>MAX(0,J925-K925)</f>
        <v/>
      </c>
    </row>
    <row r="926">
      <c r="A926" s="2" t="n"/>
      <c r="F926" s="3" t="n"/>
      <c r="G926" t="n">
        <v>925</v>
      </c>
      <c r="H926">
        <f>SUMIFS(F:F,E:E,"Car/Van",A:A,"&gt;="&amp;Summary!$C$4,A:A,"&lt;="&amp;Summary!$C$5,G:G,"&lt;="&amp;G926)</f>
        <v/>
      </c>
      <c r="I926">
        <f>IF(E926="Car/Van",IF(H926&lt;=10000,0.45,0.25),IF(E926="Motorcycle",0.24,IF(E926="Bicycle",0.20,0)))</f>
        <v/>
      </c>
      <c r="J926" s="4">
        <f>IF(E926="Car/Van",IF(H926&lt;=10000,F926*0.45,IF(H926-F926&gt;=10000,F926*0.25,(10000-(H926-F926))*0.45 + (F926-(10000-(H926-F926)))*0.25))),IF(E926="Motorcycle",F926*0.24,IF(E926="Bicycle",F926*0.20,0)))</f>
        <v/>
      </c>
      <c r="K926" s="4" t="n"/>
      <c r="L926" s="4">
        <f>MAX(0,J926-K926)</f>
        <v/>
      </c>
    </row>
    <row r="927">
      <c r="A927" s="2" t="n"/>
      <c r="F927" s="3" t="n"/>
      <c r="G927" t="n">
        <v>926</v>
      </c>
      <c r="H927">
        <f>SUMIFS(F:F,E:E,"Car/Van",A:A,"&gt;="&amp;Summary!$C$4,A:A,"&lt;="&amp;Summary!$C$5,G:G,"&lt;="&amp;G927)</f>
        <v/>
      </c>
      <c r="I927">
        <f>IF(E927="Car/Van",IF(H927&lt;=10000,0.45,0.25),IF(E927="Motorcycle",0.24,IF(E927="Bicycle",0.20,0)))</f>
        <v/>
      </c>
      <c r="J927" s="4">
        <f>IF(E927="Car/Van",IF(H927&lt;=10000,F927*0.45,IF(H927-F927&gt;=10000,F927*0.25,(10000-(H927-F927))*0.45 + (F927-(10000-(H927-F927)))*0.25))),IF(E927="Motorcycle",F927*0.24,IF(E927="Bicycle",F927*0.20,0)))</f>
        <v/>
      </c>
      <c r="K927" s="4" t="n"/>
      <c r="L927" s="4">
        <f>MAX(0,J927-K927)</f>
        <v/>
      </c>
    </row>
    <row r="928">
      <c r="A928" s="2" t="n"/>
      <c r="F928" s="3" t="n"/>
      <c r="G928" t="n">
        <v>927</v>
      </c>
      <c r="H928">
        <f>SUMIFS(F:F,E:E,"Car/Van",A:A,"&gt;="&amp;Summary!$C$4,A:A,"&lt;="&amp;Summary!$C$5,G:G,"&lt;="&amp;G928)</f>
        <v/>
      </c>
      <c r="I928">
        <f>IF(E928="Car/Van",IF(H928&lt;=10000,0.45,0.25),IF(E928="Motorcycle",0.24,IF(E928="Bicycle",0.20,0)))</f>
        <v/>
      </c>
      <c r="J928" s="4">
        <f>IF(E928="Car/Van",IF(H928&lt;=10000,F928*0.45,IF(H928-F928&gt;=10000,F928*0.25,(10000-(H928-F928))*0.45 + (F928-(10000-(H928-F928)))*0.25))),IF(E928="Motorcycle",F928*0.24,IF(E928="Bicycle",F928*0.20,0)))</f>
        <v/>
      </c>
      <c r="K928" s="4" t="n"/>
      <c r="L928" s="4">
        <f>MAX(0,J928-K928)</f>
        <v/>
      </c>
    </row>
    <row r="929">
      <c r="A929" s="2" t="n"/>
      <c r="F929" s="3" t="n"/>
      <c r="G929" t="n">
        <v>928</v>
      </c>
      <c r="H929">
        <f>SUMIFS(F:F,E:E,"Car/Van",A:A,"&gt;="&amp;Summary!$C$4,A:A,"&lt;="&amp;Summary!$C$5,G:G,"&lt;="&amp;G929)</f>
        <v/>
      </c>
      <c r="I929">
        <f>IF(E929="Car/Van",IF(H929&lt;=10000,0.45,0.25),IF(E929="Motorcycle",0.24,IF(E929="Bicycle",0.20,0)))</f>
        <v/>
      </c>
      <c r="J929" s="4">
        <f>IF(E929="Car/Van",IF(H929&lt;=10000,F929*0.45,IF(H929-F929&gt;=10000,F929*0.25,(10000-(H929-F929))*0.45 + (F929-(10000-(H929-F929)))*0.25))),IF(E929="Motorcycle",F929*0.24,IF(E929="Bicycle",F929*0.20,0)))</f>
        <v/>
      </c>
      <c r="K929" s="4" t="n"/>
      <c r="L929" s="4">
        <f>MAX(0,J929-K929)</f>
        <v/>
      </c>
    </row>
    <row r="930">
      <c r="A930" s="2" t="n"/>
      <c r="F930" s="3" t="n"/>
      <c r="G930" t="n">
        <v>929</v>
      </c>
      <c r="H930">
        <f>SUMIFS(F:F,E:E,"Car/Van",A:A,"&gt;="&amp;Summary!$C$4,A:A,"&lt;="&amp;Summary!$C$5,G:G,"&lt;="&amp;G930)</f>
        <v/>
      </c>
      <c r="I930">
        <f>IF(E930="Car/Van",IF(H930&lt;=10000,0.45,0.25),IF(E930="Motorcycle",0.24,IF(E930="Bicycle",0.20,0)))</f>
        <v/>
      </c>
      <c r="J930" s="4">
        <f>IF(E930="Car/Van",IF(H930&lt;=10000,F930*0.45,IF(H930-F930&gt;=10000,F930*0.25,(10000-(H930-F930))*0.45 + (F930-(10000-(H930-F930)))*0.25))),IF(E930="Motorcycle",F930*0.24,IF(E930="Bicycle",F930*0.20,0)))</f>
        <v/>
      </c>
      <c r="K930" s="4" t="n"/>
      <c r="L930" s="4">
        <f>MAX(0,J930-K930)</f>
        <v/>
      </c>
    </row>
    <row r="931">
      <c r="A931" s="2" t="n"/>
      <c r="F931" s="3" t="n"/>
      <c r="G931" t="n">
        <v>930</v>
      </c>
      <c r="H931">
        <f>SUMIFS(F:F,E:E,"Car/Van",A:A,"&gt;="&amp;Summary!$C$4,A:A,"&lt;="&amp;Summary!$C$5,G:G,"&lt;="&amp;G931)</f>
        <v/>
      </c>
      <c r="I931">
        <f>IF(E931="Car/Van",IF(H931&lt;=10000,0.45,0.25),IF(E931="Motorcycle",0.24,IF(E931="Bicycle",0.20,0)))</f>
        <v/>
      </c>
      <c r="J931" s="4">
        <f>IF(E931="Car/Van",IF(H931&lt;=10000,F931*0.45,IF(H931-F931&gt;=10000,F931*0.25,(10000-(H931-F931))*0.45 + (F931-(10000-(H931-F931)))*0.25))),IF(E931="Motorcycle",F931*0.24,IF(E931="Bicycle",F931*0.20,0)))</f>
        <v/>
      </c>
      <c r="K931" s="4" t="n"/>
      <c r="L931" s="4">
        <f>MAX(0,J931-K931)</f>
        <v/>
      </c>
    </row>
    <row r="932">
      <c r="A932" s="2" t="n"/>
      <c r="F932" s="3" t="n"/>
      <c r="G932" t="n">
        <v>931</v>
      </c>
      <c r="H932">
        <f>SUMIFS(F:F,E:E,"Car/Van",A:A,"&gt;="&amp;Summary!$C$4,A:A,"&lt;="&amp;Summary!$C$5,G:G,"&lt;="&amp;G932)</f>
        <v/>
      </c>
      <c r="I932">
        <f>IF(E932="Car/Van",IF(H932&lt;=10000,0.45,0.25),IF(E932="Motorcycle",0.24,IF(E932="Bicycle",0.20,0)))</f>
        <v/>
      </c>
      <c r="J932" s="4">
        <f>IF(E932="Car/Van",IF(H932&lt;=10000,F932*0.45,IF(H932-F932&gt;=10000,F932*0.25,(10000-(H932-F932))*0.45 + (F932-(10000-(H932-F932)))*0.25))),IF(E932="Motorcycle",F932*0.24,IF(E932="Bicycle",F932*0.20,0)))</f>
        <v/>
      </c>
      <c r="K932" s="4" t="n"/>
      <c r="L932" s="4">
        <f>MAX(0,J932-K932)</f>
        <v/>
      </c>
    </row>
    <row r="933">
      <c r="A933" s="2" t="n"/>
      <c r="F933" s="3" t="n"/>
      <c r="G933" t="n">
        <v>932</v>
      </c>
      <c r="H933">
        <f>SUMIFS(F:F,E:E,"Car/Van",A:A,"&gt;="&amp;Summary!$C$4,A:A,"&lt;="&amp;Summary!$C$5,G:G,"&lt;="&amp;G933)</f>
        <v/>
      </c>
      <c r="I933">
        <f>IF(E933="Car/Van",IF(H933&lt;=10000,0.45,0.25),IF(E933="Motorcycle",0.24,IF(E933="Bicycle",0.20,0)))</f>
        <v/>
      </c>
      <c r="J933" s="4">
        <f>IF(E933="Car/Van",IF(H933&lt;=10000,F933*0.45,IF(H933-F933&gt;=10000,F933*0.25,(10000-(H933-F933))*0.45 + (F933-(10000-(H933-F933)))*0.25))),IF(E933="Motorcycle",F933*0.24,IF(E933="Bicycle",F933*0.20,0)))</f>
        <v/>
      </c>
      <c r="K933" s="4" t="n"/>
      <c r="L933" s="4">
        <f>MAX(0,J933-K933)</f>
        <v/>
      </c>
    </row>
    <row r="934">
      <c r="A934" s="2" t="n"/>
      <c r="F934" s="3" t="n"/>
      <c r="G934" t="n">
        <v>933</v>
      </c>
      <c r="H934">
        <f>SUMIFS(F:F,E:E,"Car/Van",A:A,"&gt;="&amp;Summary!$C$4,A:A,"&lt;="&amp;Summary!$C$5,G:G,"&lt;="&amp;G934)</f>
        <v/>
      </c>
      <c r="I934">
        <f>IF(E934="Car/Van",IF(H934&lt;=10000,0.45,0.25),IF(E934="Motorcycle",0.24,IF(E934="Bicycle",0.20,0)))</f>
        <v/>
      </c>
      <c r="J934" s="4">
        <f>IF(E934="Car/Van",IF(H934&lt;=10000,F934*0.45,IF(H934-F934&gt;=10000,F934*0.25,(10000-(H934-F934))*0.45 + (F934-(10000-(H934-F934)))*0.25))),IF(E934="Motorcycle",F934*0.24,IF(E934="Bicycle",F934*0.20,0)))</f>
        <v/>
      </c>
      <c r="K934" s="4" t="n"/>
      <c r="L934" s="4">
        <f>MAX(0,J934-K934)</f>
        <v/>
      </c>
    </row>
    <row r="935">
      <c r="A935" s="2" t="n"/>
      <c r="F935" s="3" t="n"/>
      <c r="G935" t="n">
        <v>934</v>
      </c>
      <c r="H935">
        <f>SUMIFS(F:F,E:E,"Car/Van",A:A,"&gt;="&amp;Summary!$C$4,A:A,"&lt;="&amp;Summary!$C$5,G:G,"&lt;="&amp;G935)</f>
        <v/>
      </c>
      <c r="I935">
        <f>IF(E935="Car/Van",IF(H935&lt;=10000,0.45,0.25),IF(E935="Motorcycle",0.24,IF(E935="Bicycle",0.20,0)))</f>
        <v/>
      </c>
      <c r="J935" s="4">
        <f>IF(E935="Car/Van",IF(H935&lt;=10000,F935*0.45,IF(H935-F935&gt;=10000,F935*0.25,(10000-(H935-F935))*0.45 + (F935-(10000-(H935-F935)))*0.25))),IF(E935="Motorcycle",F935*0.24,IF(E935="Bicycle",F935*0.20,0)))</f>
        <v/>
      </c>
      <c r="K935" s="4" t="n"/>
      <c r="L935" s="4">
        <f>MAX(0,J935-K935)</f>
        <v/>
      </c>
    </row>
    <row r="936">
      <c r="A936" s="2" t="n"/>
      <c r="F936" s="3" t="n"/>
      <c r="G936" t="n">
        <v>935</v>
      </c>
      <c r="H936">
        <f>SUMIFS(F:F,E:E,"Car/Van",A:A,"&gt;="&amp;Summary!$C$4,A:A,"&lt;="&amp;Summary!$C$5,G:G,"&lt;="&amp;G936)</f>
        <v/>
      </c>
      <c r="I936">
        <f>IF(E936="Car/Van",IF(H936&lt;=10000,0.45,0.25),IF(E936="Motorcycle",0.24,IF(E936="Bicycle",0.20,0)))</f>
        <v/>
      </c>
      <c r="J936" s="4">
        <f>IF(E936="Car/Van",IF(H936&lt;=10000,F936*0.45,IF(H936-F936&gt;=10000,F936*0.25,(10000-(H936-F936))*0.45 + (F936-(10000-(H936-F936)))*0.25))),IF(E936="Motorcycle",F936*0.24,IF(E936="Bicycle",F936*0.20,0)))</f>
        <v/>
      </c>
      <c r="K936" s="4" t="n"/>
      <c r="L936" s="4">
        <f>MAX(0,J936-K936)</f>
        <v/>
      </c>
    </row>
    <row r="937">
      <c r="A937" s="2" t="n"/>
      <c r="F937" s="3" t="n"/>
      <c r="G937" t="n">
        <v>936</v>
      </c>
      <c r="H937">
        <f>SUMIFS(F:F,E:E,"Car/Van",A:A,"&gt;="&amp;Summary!$C$4,A:A,"&lt;="&amp;Summary!$C$5,G:G,"&lt;="&amp;G937)</f>
        <v/>
      </c>
      <c r="I937">
        <f>IF(E937="Car/Van",IF(H937&lt;=10000,0.45,0.25),IF(E937="Motorcycle",0.24,IF(E937="Bicycle",0.20,0)))</f>
        <v/>
      </c>
      <c r="J937" s="4">
        <f>IF(E937="Car/Van",IF(H937&lt;=10000,F937*0.45,IF(H937-F937&gt;=10000,F937*0.25,(10000-(H937-F937))*0.45 + (F937-(10000-(H937-F937)))*0.25))),IF(E937="Motorcycle",F937*0.24,IF(E937="Bicycle",F937*0.20,0)))</f>
        <v/>
      </c>
      <c r="K937" s="4" t="n"/>
      <c r="L937" s="4">
        <f>MAX(0,J937-K937)</f>
        <v/>
      </c>
    </row>
    <row r="938">
      <c r="A938" s="2" t="n"/>
      <c r="F938" s="3" t="n"/>
      <c r="G938" t="n">
        <v>937</v>
      </c>
      <c r="H938">
        <f>SUMIFS(F:F,E:E,"Car/Van",A:A,"&gt;="&amp;Summary!$C$4,A:A,"&lt;="&amp;Summary!$C$5,G:G,"&lt;="&amp;G938)</f>
        <v/>
      </c>
      <c r="I938">
        <f>IF(E938="Car/Van",IF(H938&lt;=10000,0.45,0.25),IF(E938="Motorcycle",0.24,IF(E938="Bicycle",0.20,0)))</f>
        <v/>
      </c>
      <c r="J938" s="4">
        <f>IF(E938="Car/Van",IF(H938&lt;=10000,F938*0.45,IF(H938-F938&gt;=10000,F938*0.25,(10000-(H938-F938))*0.45 + (F938-(10000-(H938-F938)))*0.25))),IF(E938="Motorcycle",F938*0.24,IF(E938="Bicycle",F938*0.20,0)))</f>
        <v/>
      </c>
      <c r="K938" s="4" t="n"/>
      <c r="L938" s="4">
        <f>MAX(0,J938-K938)</f>
        <v/>
      </c>
    </row>
    <row r="939">
      <c r="A939" s="2" t="n"/>
      <c r="F939" s="3" t="n"/>
      <c r="G939" t="n">
        <v>938</v>
      </c>
      <c r="H939">
        <f>SUMIFS(F:F,E:E,"Car/Van",A:A,"&gt;="&amp;Summary!$C$4,A:A,"&lt;="&amp;Summary!$C$5,G:G,"&lt;="&amp;G939)</f>
        <v/>
      </c>
      <c r="I939">
        <f>IF(E939="Car/Van",IF(H939&lt;=10000,0.45,0.25),IF(E939="Motorcycle",0.24,IF(E939="Bicycle",0.20,0)))</f>
        <v/>
      </c>
      <c r="J939" s="4">
        <f>IF(E939="Car/Van",IF(H939&lt;=10000,F939*0.45,IF(H939-F939&gt;=10000,F939*0.25,(10000-(H939-F939))*0.45 + (F939-(10000-(H939-F939)))*0.25))),IF(E939="Motorcycle",F939*0.24,IF(E939="Bicycle",F939*0.20,0)))</f>
        <v/>
      </c>
      <c r="K939" s="4" t="n"/>
      <c r="L939" s="4">
        <f>MAX(0,J939-K939)</f>
        <v/>
      </c>
    </row>
    <row r="940">
      <c r="A940" s="2" t="n"/>
      <c r="F940" s="3" t="n"/>
      <c r="G940" t="n">
        <v>939</v>
      </c>
      <c r="H940">
        <f>SUMIFS(F:F,E:E,"Car/Van",A:A,"&gt;="&amp;Summary!$C$4,A:A,"&lt;="&amp;Summary!$C$5,G:G,"&lt;="&amp;G940)</f>
        <v/>
      </c>
      <c r="I940">
        <f>IF(E940="Car/Van",IF(H940&lt;=10000,0.45,0.25),IF(E940="Motorcycle",0.24,IF(E940="Bicycle",0.20,0)))</f>
        <v/>
      </c>
      <c r="J940" s="4">
        <f>IF(E940="Car/Van",IF(H940&lt;=10000,F940*0.45,IF(H940-F940&gt;=10000,F940*0.25,(10000-(H940-F940))*0.45 + (F940-(10000-(H940-F940)))*0.25))),IF(E940="Motorcycle",F940*0.24,IF(E940="Bicycle",F940*0.20,0)))</f>
        <v/>
      </c>
      <c r="K940" s="4" t="n"/>
      <c r="L940" s="4">
        <f>MAX(0,J940-K940)</f>
        <v/>
      </c>
    </row>
    <row r="941">
      <c r="A941" s="2" t="n"/>
      <c r="F941" s="3" t="n"/>
      <c r="G941" t="n">
        <v>940</v>
      </c>
      <c r="H941">
        <f>SUMIFS(F:F,E:E,"Car/Van",A:A,"&gt;="&amp;Summary!$C$4,A:A,"&lt;="&amp;Summary!$C$5,G:G,"&lt;="&amp;G941)</f>
        <v/>
      </c>
      <c r="I941">
        <f>IF(E941="Car/Van",IF(H941&lt;=10000,0.45,0.25),IF(E941="Motorcycle",0.24,IF(E941="Bicycle",0.20,0)))</f>
        <v/>
      </c>
      <c r="J941" s="4">
        <f>IF(E941="Car/Van",IF(H941&lt;=10000,F941*0.45,IF(H941-F941&gt;=10000,F941*0.25,(10000-(H941-F941))*0.45 + (F941-(10000-(H941-F941)))*0.25))),IF(E941="Motorcycle",F941*0.24,IF(E941="Bicycle",F941*0.20,0)))</f>
        <v/>
      </c>
      <c r="K941" s="4" t="n"/>
      <c r="L941" s="4">
        <f>MAX(0,J941-K941)</f>
        <v/>
      </c>
    </row>
    <row r="942">
      <c r="A942" s="2" t="n"/>
      <c r="F942" s="3" t="n"/>
      <c r="G942" t="n">
        <v>941</v>
      </c>
      <c r="H942">
        <f>SUMIFS(F:F,E:E,"Car/Van",A:A,"&gt;="&amp;Summary!$C$4,A:A,"&lt;="&amp;Summary!$C$5,G:G,"&lt;="&amp;G942)</f>
        <v/>
      </c>
      <c r="I942">
        <f>IF(E942="Car/Van",IF(H942&lt;=10000,0.45,0.25),IF(E942="Motorcycle",0.24,IF(E942="Bicycle",0.20,0)))</f>
        <v/>
      </c>
      <c r="J942" s="4">
        <f>IF(E942="Car/Van",IF(H942&lt;=10000,F942*0.45,IF(H942-F942&gt;=10000,F942*0.25,(10000-(H942-F942))*0.45 + (F942-(10000-(H942-F942)))*0.25))),IF(E942="Motorcycle",F942*0.24,IF(E942="Bicycle",F942*0.20,0)))</f>
        <v/>
      </c>
      <c r="K942" s="4" t="n"/>
      <c r="L942" s="4">
        <f>MAX(0,J942-K942)</f>
        <v/>
      </c>
    </row>
    <row r="943">
      <c r="A943" s="2" t="n"/>
      <c r="F943" s="3" t="n"/>
      <c r="G943" t="n">
        <v>942</v>
      </c>
      <c r="H943">
        <f>SUMIFS(F:F,E:E,"Car/Van",A:A,"&gt;="&amp;Summary!$C$4,A:A,"&lt;="&amp;Summary!$C$5,G:G,"&lt;="&amp;G943)</f>
        <v/>
      </c>
      <c r="I943">
        <f>IF(E943="Car/Van",IF(H943&lt;=10000,0.45,0.25),IF(E943="Motorcycle",0.24,IF(E943="Bicycle",0.20,0)))</f>
        <v/>
      </c>
      <c r="J943" s="4">
        <f>IF(E943="Car/Van",IF(H943&lt;=10000,F943*0.45,IF(H943-F943&gt;=10000,F943*0.25,(10000-(H943-F943))*0.45 + (F943-(10000-(H943-F943)))*0.25))),IF(E943="Motorcycle",F943*0.24,IF(E943="Bicycle",F943*0.20,0)))</f>
        <v/>
      </c>
      <c r="K943" s="4" t="n"/>
      <c r="L943" s="4">
        <f>MAX(0,J943-K943)</f>
        <v/>
      </c>
    </row>
    <row r="944">
      <c r="A944" s="2" t="n"/>
      <c r="F944" s="3" t="n"/>
      <c r="G944" t="n">
        <v>943</v>
      </c>
      <c r="H944">
        <f>SUMIFS(F:F,E:E,"Car/Van",A:A,"&gt;="&amp;Summary!$C$4,A:A,"&lt;="&amp;Summary!$C$5,G:G,"&lt;="&amp;G944)</f>
        <v/>
      </c>
      <c r="I944">
        <f>IF(E944="Car/Van",IF(H944&lt;=10000,0.45,0.25),IF(E944="Motorcycle",0.24,IF(E944="Bicycle",0.20,0)))</f>
        <v/>
      </c>
      <c r="J944" s="4">
        <f>IF(E944="Car/Van",IF(H944&lt;=10000,F944*0.45,IF(H944-F944&gt;=10000,F944*0.25,(10000-(H944-F944))*0.45 + (F944-(10000-(H944-F944)))*0.25))),IF(E944="Motorcycle",F944*0.24,IF(E944="Bicycle",F944*0.20,0)))</f>
        <v/>
      </c>
      <c r="K944" s="4" t="n"/>
      <c r="L944" s="4">
        <f>MAX(0,J944-K944)</f>
        <v/>
      </c>
    </row>
    <row r="945">
      <c r="A945" s="2" t="n"/>
      <c r="F945" s="3" t="n"/>
      <c r="G945" t="n">
        <v>944</v>
      </c>
      <c r="H945">
        <f>SUMIFS(F:F,E:E,"Car/Van",A:A,"&gt;="&amp;Summary!$C$4,A:A,"&lt;="&amp;Summary!$C$5,G:G,"&lt;="&amp;G945)</f>
        <v/>
      </c>
      <c r="I945">
        <f>IF(E945="Car/Van",IF(H945&lt;=10000,0.45,0.25),IF(E945="Motorcycle",0.24,IF(E945="Bicycle",0.20,0)))</f>
        <v/>
      </c>
      <c r="J945" s="4">
        <f>IF(E945="Car/Van",IF(H945&lt;=10000,F945*0.45,IF(H945-F945&gt;=10000,F945*0.25,(10000-(H945-F945))*0.45 + (F945-(10000-(H945-F945)))*0.25))),IF(E945="Motorcycle",F945*0.24,IF(E945="Bicycle",F945*0.20,0)))</f>
        <v/>
      </c>
      <c r="K945" s="4" t="n"/>
      <c r="L945" s="4">
        <f>MAX(0,J945-K945)</f>
        <v/>
      </c>
    </row>
    <row r="946">
      <c r="A946" s="2" t="n"/>
      <c r="F946" s="3" t="n"/>
      <c r="G946" t="n">
        <v>945</v>
      </c>
      <c r="H946">
        <f>SUMIFS(F:F,E:E,"Car/Van",A:A,"&gt;="&amp;Summary!$C$4,A:A,"&lt;="&amp;Summary!$C$5,G:G,"&lt;="&amp;G946)</f>
        <v/>
      </c>
      <c r="I946">
        <f>IF(E946="Car/Van",IF(H946&lt;=10000,0.45,0.25),IF(E946="Motorcycle",0.24,IF(E946="Bicycle",0.20,0)))</f>
        <v/>
      </c>
      <c r="J946" s="4">
        <f>IF(E946="Car/Van",IF(H946&lt;=10000,F946*0.45,IF(H946-F946&gt;=10000,F946*0.25,(10000-(H946-F946))*0.45 + (F946-(10000-(H946-F946)))*0.25))),IF(E946="Motorcycle",F946*0.24,IF(E946="Bicycle",F946*0.20,0)))</f>
        <v/>
      </c>
      <c r="K946" s="4" t="n"/>
      <c r="L946" s="4">
        <f>MAX(0,J946-K946)</f>
        <v/>
      </c>
    </row>
    <row r="947">
      <c r="A947" s="2" t="n"/>
      <c r="F947" s="3" t="n"/>
      <c r="G947" t="n">
        <v>946</v>
      </c>
      <c r="H947">
        <f>SUMIFS(F:F,E:E,"Car/Van",A:A,"&gt;="&amp;Summary!$C$4,A:A,"&lt;="&amp;Summary!$C$5,G:G,"&lt;="&amp;G947)</f>
        <v/>
      </c>
      <c r="I947">
        <f>IF(E947="Car/Van",IF(H947&lt;=10000,0.45,0.25),IF(E947="Motorcycle",0.24,IF(E947="Bicycle",0.20,0)))</f>
        <v/>
      </c>
      <c r="J947" s="4">
        <f>IF(E947="Car/Van",IF(H947&lt;=10000,F947*0.45,IF(H947-F947&gt;=10000,F947*0.25,(10000-(H947-F947))*0.45 + (F947-(10000-(H947-F947)))*0.25))),IF(E947="Motorcycle",F947*0.24,IF(E947="Bicycle",F947*0.20,0)))</f>
        <v/>
      </c>
      <c r="K947" s="4" t="n"/>
      <c r="L947" s="4">
        <f>MAX(0,J947-K947)</f>
        <v/>
      </c>
    </row>
    <row r="948">
      <c r="A948" s="2" t="n"/>
      <c r="F948" s="3" t="n"/>
      <c r="G948" t="n">
        <v>947</v>
      </c>
      <c r="H948">
        <f>SUMIFS(F:F,E:E,"Car/Van",A:A,"&gt;="&amp;Summary!$C$4,A:A,"&lt;="&amp;Summary!$C$5,G:G,"&lt;="&amp;G948)</f>
        <v/>
      </c>
      <c r="I948">
        <f>IF(E948="Car/Van",IF(H948&lt;=10000,0.45,0.25),IF(E948="Motorcycle",0.24,IF(E948="Bicycle",0.20,0)))</f>
        <v/>
      </c>
      <c r="J948" s="4">
        <f>IF(E948="Car/Van",IF(H948&lt;=10000,F948*0.45,IF(H948-F948&gt;=10000,F948*0.25,(10000-(H948-F948))*0.45 + (F948-(10000-(H948-F948)))*0.25))),IF(E948="Motorcycle",F948*0.24,IF(E948="Bicycle",F948*0.20,0)))</f>
        <v/>
      </c>
      <c r="K948" s="4" t="n"/>
      <c r="L948" s="4">
        <f>MAX(0,J948-K948)</f>
        <v/>
      </c>
    </row>
    <row r="949">
      <c r="A949" s="2" t="n"/>
      <c r="F949" s="3" t="n"/>
      <c r="G949" t="n">
        <v>948</v>
      </c>
      <c r="H949">
        <f>SUMIFS(F:F,E:E,"Car/Van",A:A,"&gt;="&amp;Summary!$C$4,A:A,"&lt;="&amp;Summary!$C$5,G:G,"&lt;="&amp;G949)</f>
        <v/>
      </c>
      <c r="I949">
        <f>IF(E949="Car/Van",IF(H949&lt;=10000,0.45,0.25),IF(E949="Motorcycle",0.24,IF(E949="Bicycle",0.20,0)))</f>
        <v/>
      </c>
      <c r="J949" s="4">
        <f>IF(E949="Car/Van",IF(H949&lt;=10000,F949*0.45,IF(H949-F949&gt;=10000,F949*0.25,(10000-(H949-F949))*0.45 + (F949-(10000-(H949-F949)))*0.25))),IF(E949="Motorcycle",F949*0.24,IF(E949="Bicycle",F949*0.20,0)))</f>
        <v/>
      </c>
      <c r="K949" s="4" t="n"/>
      <c r="L949" s="4">
        <f>MAX(0,J949-K949)</f>
        <v/>
      </c>
    </row>
    <row r="950">
      <c r="A950" s="2" t="n"/>
      <c r="F950" s="3" t="n"/>
      <c r="G950" t="n">
        <v>949</v>
      </c>
      <c r="H950">
        <f>SUMIFS(F:F,E:E,"Car/Van",A:A,"&gt;="&amp;Summary!$C$4,A:A,"&lt;="&amp;Summary!$C$5,G:G,"&lt;="&amp;G950)</f>
        <v/>
      </c>
      <c r="I950">
        <f>IF(E950="Car/Van",IF(H950&lt;=10000,0.45,0.25),IF(E950="Motorcycle",0.24,IF(E950="Bicycle",0.20,0)))</f>
        <v/>
      </c>
      <c r="J950" s="4">
        <f>IF(E950="Car/Van",IF(H950&lt;=10000,F950*0.45,IF(H950-F950&gt;=10000,F950*0.25,(10000-(H950-F950))*0.45 + (F950-(10000-(H950-F950)))*0.25))),IF(E950="Motorcycle",F950*0.24,IF(E950="Bicycle",F950*0.20,0)))</f>
        <v/>
      </c>
      <c r="K950" s="4" t="n"/>
      <c r="L950" s="4">
        <f>MAX(0,J950-K950)</f>
        <v/>
      </c>
    </row>
    <row r="951">
      <c r="A951" s="2" t="n"/>
      <c r="F951" s="3" t="n"/>
      <c r="G951" t="n">
        <v>950</v>
      </c>
      <c r="H951">
        <f>SUMIFS(F:F,E:E,"Car/Van",A:A,"&gt;="&amp;Summary!$C$4,A:A,"&lt;="&amp;Summary!$C$5,G:G,"&lt;="&amp;G951)</f>
        <v/>
      </c>
      <c r="I951">
        <f>IF(E951="Car/Van",IF(H951&lt;=10000,0.45,0.25),IF(E951="Motorcycle",0.24,IF(E951="Bicycle",0.20,0)))</f>
        <v/>
      </c>
      <c r="J951" s="4">
        <f>IF(E951="Car/Van",IF(H951&lt;=10000,F951*0.45,IF(H951-F951&gt;=10000,F951*0.25,(10000-(H951-F951))*0.45 + (F951-(10000-(H951-F951)))*0.25))),IF(E951="Motorcycle",F951*0.24,IF(E951="Bicycle",F951*0.20,0)))</f>
        <v/>
      </c>
      <c r="K951" s="4" t="n"/>
      <c r="L951" s="4">
        <f>MAX(0,J951-K951)</f>
        <v/>
      </c>
    </row>
    <row r="952">
      <c r="A952" s="2" t="n"/>
      <c r="F952" s="3" t="n"/>
      <c r="G952" t="n">
        <v>951</v>
      </c>
      <c r="H952">
        <f>SUMIFS(F:F,E:E,"Car/Van",A:A,"&gt;="&amp;Summary!$C$4,A:A,"&lt;="&amp;Summary!$C$5,G:G,"&lt;="&amp;G952)</f>
        <v/>
      </c>
      <c r="I952">
        <f>IF(E952="Car/Van",IF(H952&lt;=10000,0.45,0.25),IF(E952="Motorcycle",0.24,IF(E952="Bicycle",0.20,0)))</f>
        <v/>
      </c>
      <c r="J952" s="4">
        <f>IF(E952="Car/Van",IF(H952&lt;=10000,F952*0.45,IF(H952-F952&gt;=10000,F952*0.25,(10000-(H952-F952))*0.45 + (F952-(10000-(H952-F952)))*0.25))),IF(E952="Motorcycle",F952*0.24,IF(E952="Bicycle",F952*0.20,0)))</f>
        <v/>
      </c>
      <c r="K952" s="4" t="n"/>
      <c r="L952" s="4">
        <f>MAX(0,J952-K952)</f>
        <v/>
      </c>
    </row>
    <row r="953">
      <c r="A953" s="2" t="n"/>
      <c r="F953" s="3" t="n"/>
      <c r="G953" t="n">
        <v>952</v>
      </c>
      <c r="H953">
        <f>SUMIFS(F:F,E:E,"Car/Van",A:A,"&gt;="&amp;Summary!$C$4,A:A,"&lt;="&amp;Summary!$C$5,G:G,"&lt;="&amp;G953)</f>
        <v/>
      </c>
      <c r="I953">
        <f>IF(E953="Car/Van",IF(H953&lt;=10000,0.45,0.25),IF(E953="Motorcycle",0.24,IF(E953="Bicycle",0.20,0)))</f>
        <v/>
      </c>
      <c r="J953" s="4">
        <f>IF(E953="Car/Van",IF(H953&lt;=10000,F953*0.45,IF(H953-F953&gt;=10000,F953*0.25,(10000-(H953-F953))*0.45 + (F953-(10000-(H953-F953)))*0.25))),IF(E953="Motorcycle",F953*0.24,IF(E953="Bicycle",F953*0.20,0)))</f>
        <v/>
      </c>
      <c r="K953" s="4" t="n"/>
      <c r="L953" s="4">
        <f>MAX(0,J953-K953)</f>
        <v/>
      </c>
    </row>
    <row r="954">
      <c r="A954" s="2" t="n"/>
      <c r="F954" s="3" t="n"/>
      <c r="G954" t="n">
        <v>953</v>
      </c>
      <c r="H954">
        <f>SUMIFS(F:F,E:E,"Car/Van",A:A,"&gt;="&amp;Summary!$C$4,A:A,"&lt;="&amp;Summary!$C$5,G:G,"&lt;="&amp;G954)</f>
        <v/>
      </c>
      <c r="I954">
        <f>IF(E954="Car/Van",IF(H954&lt;=10000,0.45,0.25),IF(E954="Motorcycle",0.24,IF(E954="Bicycle",0.20,0)))</f>
        <v/>
      </c>
      <c r="J954" s="4">
        <f>IF(E954="Car/Van",IF(H954&lt;=10000,F954*0.45,IF(H954-F954&gt;=10000,F954*0.25,(10000-(H954-F954))*0.45 + (F954-(10000-(H954-F954)))*0.25))),IF(E954="Motorcycle",F954*0.24,IF(E954="Bicycle",F954*0.20,0)))</f>
        <v/>
      </c>
      <c r="K954" s="4" t="n"/>
      <c r="L954" s="4">
        <f>MAX(0,J954-K954)</f>
        <v/>
      </c>
    </row>
    <row r="955">
      <c r="A955" s="2" t="n"/>
      <c r="F955" s="3" t="n"/>
      <c r="G955" t="n">
        <v>954</v>
      </c>
      <c r="H955">
        <f>SUMIFS(F:F,E:E,"Car/Van",A:A,"&gt;="&amp;Summary!$C$4,A:A,"&lt;="&amp;Summary!$C$5,G:G,"&lt;="&amp;G955)</f>
        <v/>
      </c>
      <c r="I955">
        <f>IF(E955="Car/Van",IF(H955&lt;=10000,0.45,0.25),IF(E955="Motorcycle",0.24,IF(E955="Bicycle",0.20,0)))</f>
        <v/>
      </c>
      <c r="J955" s="4">
        <f>IF(E955="Car/Van",IF(H955&lt;=10000,F955*0.45,IF(H955-F955&gt;=10000,F955*0.25,(10000-(H955-F955))*0.45 + (F955-(10000-(H955-F955)))*0.25))),IF(E955="Motorcycle",F955*0.24,IF(E955="Bicycle",F955*0.20,0)))</f>
        <v/>
      </c>
      <c r="K955" s="4" t="n"/>
      <c r="L955" s="4">
        <f>MAX(0,J955-K955)</f>
        <v/>
      </c>
    </row>
    <row r="956">
      <c r="A956" s="2" t="n"/>
      <c r="F956" s="3" t="n"/>
      <c r="G956" t="n">
        <v>955</v>
      </c>
      <c r="H956">
        <f>SUMIFS(F:F,E:E,"Car/Van",A:A,"&gt;="&amp;Summary!$C$4,A:A,"&lt;="&amp;Summary!$C$5,G:G,"&lt;="&amp;G956)</f>
        <v/>
      </c>
      <c r="I956">
        <f>IF(E956="Car/Van",IF(H956&lt;=10000,0.45,0.25),IF(E956="Motorcycle",0.24,IF(E956="Bicycle",0.20,0)))</f>
        <v/>
      </c>
      <c r="J956" s="4">
        <f>IF(E956="Car/Van",IF(H956&lt;=10000,F956*0.45,IF(H956-F956&gt;=10000,F956*0.25,(10000-(H956-F956))*0.45 + (F956-(10000-(H956-F956)))*0.25))),IF(E956="Motorcycle",F956*0.24,IF(E956="Bicycle",F956*0.20,0)))</f>
        <v/>
      </c>
      <c r="K956" s="4" t="n"/>
      <c r="L956" s="4">
        <f>MAX(0,J956-K956)</f>
        <v/>
      </c>
    </row>
    <row r="957">
      <c r="A957" s="2" t="n"/>
      <c r="F957" s="3" t="n"/>
      <c r="G957" t="n">
        <v>956</v>
      </c>
      <c r="H957">
        <f>SUMIFS(F:F,E:E,"Car/Van",A:A,"&gt;="&amp;Summary!$C$4,A:A,"&lt;="&amp;Summary!$C$5,G:G,"&lt;="&amp;G957)</f>
        <v/>
      </c>
      <c r="I957">
        <f>IF(E957="Car/Van",IF(H957&lt;=10000,0.45,0.25),IF(E957="Motorcycle",0.24,IF(E957="Bicycle",0.20,0)))</f>
        <v/>
      </c>
      <c r="J957" s="4">
        <f>IF(E957="Car/Van",IF(H957&lt;=10000,F957*0.45,IF(H957-F957&gt;=10000,F957*0.25,(10000-(H957-F957))*0.45 + (F957-(10000-(H957-F957)))*0.25))),IF(E957="Motorcycle",F957*0.24,IF(E957="Bicycle",F957*0.20,0)))</f>
        <v/>
      </c>
      <c r="K957" s="4" t="n"/>
      <c r="L957" s="4">
        <f>MAX(0,J957-K957)</f>
        <v/>
      </c>
    </row>
    <row r="958">
      <c r="A958" s="2" t="n"/>
      <c r="F958" s="3" t="n"/>
      <c r="G958" t="n">
        <v>957</v>
      </c>
      <c r="H958">
        <f>SUMIFS(F:F,E:E,"Car/Van",A:A,"&gt;="&amp;Summary!$C$4,A:A,"&lt;="&amp;Summary!$C$5,G:G,"&lt;="&amp;G958)</f>
        <v/>
      </c>
      <c r="I958">
        <f>IF(E958="Car/Van",IF(H958&lt;=10000,0.45,0.25),IF(E958="Motorcycle",0.24,IF(E958="Bicycle",0.20,0)))</f>
        <v/>
      </c>
      <c r="J958" s="4">
        <f>IF(E958="Car/Van",IF(H958&lt;=10000,F958*0.45,IF(H958-F958&gt;=10000,F958*0.25,(10000-(H958-F958))*0.45 + (F958-(10000-(H958-F958)))*0.25))),IF(E958="Motorcycle",F958*0.24,IF(E958="Bicycle",F958*0.20,0)))</f>
        <v/>
      </c>
      <c r="K958" s="4" t="n"/>
      <c r="L958" s="4">
        <f>MAX(0,J958-K958)</f>
        <v/>
      </c>
    </row>
    <row r="959">
      <c r="A959" s="2" t="n"/>
      <c r="F959" s="3" t="n"/>
      <c r="G959" t="n">
        <v>958</v>
      </c>
      <c r="H959">
        <f>SUMIFS(F:F,E:E,"Car/Van",A:A,"&gt;="&amp;Summary!$C$4,A:A,"&lt;="&amp;Summary!$C$5,G:G,"&lt;="&amp;G959)</f>
        <v/>
      </c>
      <c r="I959">
        <f>IF(E959="Car/Van",IF(H959&lt;=10000,0.45,0.25),IF(E959="Motorcycle",0.24,IF(E959="Bicycle",0.20,0)))</f>
        <v/>
      </c>
      <c r="J959" s="4">
        <f>IF(E959="Car/Van",IF(H959&lt;=10000,F959*0.45,IF(H959-F959&gt;=10000,F959*0.25,(10000-(H959-F959))*0.45 + (F959-(10000-(H959-F959)))*0.25))),IF(E959="Motorcycle",F959*0.24,IF(E959="Bicycle",F959*0.20,0)))</f>
        <v/>
      </c>
      <c r="K959" s="4" t="n"/>
      <c r="L959" s="4">
        <f>MAX(0,J959-K959)</f>
        <v/>
      </c>
    </row>
    <row r="960">
      <c r="A960" s="2" t="n"/>
      <c r="F960" s="3" t="n"/>
      <c r="G960" t="n">
        <v>959</v>
      </c>
      <c r="H960">
        <f>SUMIFS(F:F,E:E,"Car/Van",A:A,"&gt;="&amp;Summary!$C$4,A:A,"&lt;="&amp;Summary!$C$5,G:G,"&lt;="&amp;G960)</f>
        <v/>
      </c>
      <c r="I960">
        <f>IF(E960="Car/Van",IF(H960&lt;=10000,0.45,0.25),IF(E960="Motorcycle",0.24,IF(E960="Bicycle",0.20,0)))</f>
        <v/>
      </c>
      <c r="J960" s="4">
        <f>IF(E960="Car/Van",IF(H960&lt;=10000,F960*0.45,IF(H960-F960&gt;=10000,F960*0.25,(10000-(H960-F960))*0.45 + (F960-(10000-(H960-F960)))*0.25))),IF(E960="Motorcycle",F960*0.24,IF(E960="Bicycle",F960*0.20,0)))</f>
        <v/>
      </c>
      <c r="K960" s="4" t="n"/>
      <c r="L960" s="4">
        <f>MAX(0,J960-K960)</f>
        <v/>
      </c>
    </row>
    <row r="961">
      <c r="A961" s="2" t="n"/>
      <c r="F961" s="3" t="n"/>
      <c r="G961" t="n">
        <v>960</v>
      </c>
      <c r="H961">
        <f>SUMIFS(F:F,E:E,"Car/Van",A:A,"&gt;="&amp;Summary!$C$4,A:A,"&lt;="&amp;Summary!$C$5,G:G,"&lt;="&amp;G961)</f>
        <v/>
      </c>
      <c r="I961">
        <f>IF(E961="Car/Van",IF(H961&lt;=10000,0.45,0.25),IF(E961="Motorcycle",0.24,IF(E961="Bicycle",0.20,0)))</f>
        <v/>
      </c>
      <c r="J961" s="4">
        <f>IF(E961="Car/Van",IF(H961&lt;=10000,F961*0.45,IF(H961-F961&gt;=10000,F961*0.25,(10000-(H961-F961))*0.45 + (F961-(10000-(H961-F961)))*0.25))),IF(E961="Motorcycle",F961*0.24,IF(E961="Bicycle",F961*0.20,0)))</f>
        <v/>
      </c>
      <c r="K961" s="4" t="n"/>
      <c r="L961" s="4">
        <f>MAX(0,J961-K961)</f>
        <v/>
      </c>
    </row>
    <row r="962">
      <c r="A962" s="2" t="n"/>
      <c r="F962" s="3" t="n"/>
      <c r="G962" t="n">
        <v>961</v>
      </c>
      <c r="H962">
        <f>SUMIFS(F:F,E:E,"Car/Van",A:A,"&gt;="&amp;Summary!$C$4,A:A,"&lt;="&amp;Summary!$C$5,G:G,"&lt;="&amp;G962)</f>
        <v/>
      </c>
      <c r="I962">
        <f>IF(E962="Car/Van",IF(H962&lt;=10000,0.45,0.25),IF(E962="Motorcycle",0.24,IF(E962="Bicycle",0.20,0)))</f>
        <v/>
      </c>
      <c r="J962" s="4">
        <f>IF(E962="Car/Van",IF(H962&lt;=10000,F962*0.45,IF(H962-F962&gt;=10000,F962*0.25,(10000-(H962-F962))*0.45 + (F962-(10000-(H962-F962)))*0.25))),IF(E962="Motorcycle",F962*0.24,IF(E962="Bicycle",F962*0.20,0)))</f>
        <v/>
      </c>
      <c r="K962" s="4" t="n"/>
      <c r="L962" s="4">
        <f>MAX(0,J962-K962)</f>
        <v/>
      </c>
    </row>
    <row r="963">
      <c r="A963" s="2" t="n"/>
      <c r="F963" s="3" t="n"/>
      <c r="G963" t="n">
        <v>962</v>
      </c>
      <c r="H963">
        <f>SUMIFS(F:F,E:E,"Car/Van",A:A,"&gt;="&amp;Summary!$C$4,A:A,"&lt;="&amp;Summary!$C$5,G:G,"&lt;="&amp;G963)</f>
        <v/>
      </c>
      <c r="I963">
        <f>IF(E963="Car/Van",IF(H963&lt;=10000,0.45,0.25),IF(E963="Motorcycle",0.24,IF(E963="Bicycle",0.20,0)))</f>
        <v/>
      </c>
      <c r="J963" s="4">
        <f>IF(E963="Car/Van",IF(H963&lt;=10000,F963*0.45,IF(H963-F963&gt;=10000,F963*0.25,(10000-(H963-F963))*0.45 + (F963-(10000-(H963-F963)))*0.25))),IF(E963="Motorcycle",F963*0.24,IF(E963="Bicycle",F963*0.20,0)))</f>
        <v/>
      </c>
      <c r="K963" s="4" t="n"/>
      <c r="L963" s="4">
        <f>MAX(0,J963-K963)</f>
        <v/>
      </c>
    </row>
    <row r="964">
      <c r="A964" s="2" t="n"/>
      <c r="F964" s="3" t="n"/>
      <c r="G964" t="n">
        <v>963</v>
      </c>
      <c r="H964">
        <f>SUMIFS(F:F,E:E,"Car/Van",A:A,"&gt;="&amp;Summary!$C$4,A:A,"&lt;="&amp;Summary!$C$5,G:G,"&lt;="&amp;G964)</f>
        <v/>
      </c>
      <c r="I964">
        <f>IF(E964="Car/Van",IF(H964&lt;=10000,0.45,0.25),IF(E964="Motorcycle",0.24,IF(E964="Bicycle",0.20,0)))</f>
        <v/>
      </c>
      <c r="J964" s="4">
        <f>IF(E964="Car/Van",IF(H964&lt;=10000,F964*0.45,IF(H964-F964&gt;=10000,F964*0.25,(10000-(H964-F964))*0.45 + (F964-(10000-(H964-F964)))*0.25))),IF(E964="Motorcycle",F964*0.24,IF(E964="Bicycle",F964*0.20,0)))</f>
        <v/>
      </c>
      <c r="K964" s="4" t="n"/>
      <c r="L964" s="4">
        <f>MAX(0,J964-K964)</f>
        <v/>
      </c>
    </row>
    <row r="965">
      <c r="A965" s="2" t="n"/>
      <c r="F965" s="3" t="n"/>
      <c r="G965" t="n">
        <v>964</v>
      </c>
      <c r="H965">
        <f>SUMIFS(F:F,E:E,"Car/Van",A:A,"&gt;="&amp;Summary!$C$4,A:A,"&lt;="&amp;Summary!$C$5,G:G,"&lt;="&amp;G965)</f>
        <v/>
      </c>
      <c r="I965">
        <f>IF(E965="Car/Van",IF(H965&lt;=10000,0.45,0.25),IF(E965="Motorcycle",0.24,IF(E965="Bicycle",0.20,0)))</f>
        <v/>
      </c>
      <c r="J965" s="4">
        <f>IF(E965="Car/Van",IF(H965&lt;=10000,F965*0.45,IF(H965-F965&gt;=10000,F965*0.25,(10000-(H965-F965))*0.45 + (F965-(10000-(H965-F965)))*0.25))),IF(E965="Motorcycle",F965*0.24,IF(E965="Bicycle",F965*0.20,0)))</f>
        <v/>
      </c>
      <c r="K965" s="4" t="n"/>
      <c r="L965" s="4">
        <f>MAX(0,J965-K965)</f>
        <v/>
      </c>
    </row>
    <row r="966">
      <c r="A966" s="2" t="n"/>
      <c r="F966" s="3" t="n"/>
      <c r="G966" t="n">
        <v>965</v>
      </c>
      <c r="H966">
        <f>SUMIFS(F:F,E:E,"Car/Van",A:A,"&gt;="&amp;Summary!$C$4,A:A,"&lt;="&amp;Summary!$C$5,G:G,"&lt;="&amp;G966)</f>
        <v/>
      </c>
      <c r="I966">
        <f>IF(E966="Car/Van",IF(H966&lt;=10000,0.45,0.25),IF(E966="Motorcycle",0.24,IF(E966="Bicycle",0.20,0)))</f>
        <v/>
      </c>
      <c r="J966" s="4">
        <f>IF(E966="Car/Van",IF(H966&lt;=10000,F966*0.45,IF(H966-F966&gt;=10000,F966*0.25,(10000-(H966-F966))*0.45 + (F966-(10000-(H966-F966)))*0.25))),IF(E966="Motorcycle",F966*0.24,IF(E966="Bicycle",F966*0.20,0)))</f>
        <v/>
      </c>
      <c r="K966" s="4" t="n"/>
      <c r="L966" s="4">
        <f>MAX(0,J966-K966)</f>
        <v/>
      </c>
    </row>
    <row r="967">
      <c r="A967" s="2" t="n"/>
      <c r="F967" s="3" t="n"/>
      <c r="G967" t="n">
        <v>966</v>
      </c>
      <c r="H967">
        <f>SUMIFS(F:F,E:E,"Car/Van",A:A,"&gt;="&amp;Summary!$C$4,A:A,"&lt;="&amp;Summary!$C$5,G:G,"&lt;="&amp;G967)</f>
        <v/>
      </c>
      <c r="I967">
        <f>IF(E967="Car/Van",IF(H967&lt;=10000,0.45,0.25),IF(E967="Motorcycle",0.24,IF(E967="Bicycle",0.20,0)))</f>
        <v/>
      </c>
      <c r="J967" s="4">
        <f>IF(E967="Car/Van",IF(H967&lt;=10000,F967*0.45,IF(H967-F967&gt;=10000,F967*0.25,(10000-(H967-F967))*0.45 + (F967-(10000-(H967-F967)))*0.25))),IF(E967="Motorcycle",F967*0.24,IF(E967="Bicycle",F967*0.20,0)))</f>
        <v/>
      </c>
      <c r="K967" s="4" t="n"/>
      <c r="L967" s="4">
        <f>MAX(0,J967-K967)</f>
        <v/>
      </c>
    </row>
    <row r="968">
      <c r="A968" s="2" t="n"/>
      <c r="F968" s="3" t="n"/>
      <c r="G968" t="n">
        <v>967</v>
      </c>
      <c r="H968">
        <f>SUMIFS(F:F,E:E,"Car/Van",A:A,"&gt;="&amp;Summary!$C$4,A:A,"&lt;="&amp;Summary!$C$5,G:G,"&lt;="&amp;G968)</f>
        <v/>
      </c>
      <c r="I968">
        <f>IF(E968="Car/Van",IF(H968&lt;=10000,0.45,0.25),IF(E968="Motorcycle",0.24,IF(E968="Bicycle",0.20,0)))</f>
        <v/>
      </c>
      <c r="J968" s="4">
        <f>IF(E968="Car/Van",IF(H968&lt;=10000,F968*0.45,IF(H968-F968&gt;=10000,F968*0.25,(10000-(H968-F968))*0.45 + (F968-(10000-(H968-F968)))*0.25))),IF(E968="Motorcycle",F968*0.24,IF(E968="Bicycle",F968*0.20,0)))</f>
        <v/>
      </c>
      <c r="K968" s="4" t="n"/>
      <c r="L968" s="4">
        <f>MAX(0,J968-K968)</f>
        <v/>
      </c>
    </row>
    <row r="969">
      <c r="A969" s="2" t="n"/>
      <c r="F969" s="3" t="n"/>
      <c r="G969" t="n">
        <v>968</v>
      </c>
      <c r="H969">
        <f>SUMIFS(F:F,E:E,"Car/Van",A:A,"&gt;="&amp;Summary!$C$4,A:A,"&lt;="&amp;Summary!$C$5,G:G,"&lt;="&amp;G969)</f>
        <v/>
      </c>
      <c r="I969">
        <f>IF(E969="Car/Van",IF(H969&lt;=10000,0.45,0.25),IF(E969="Motorcycle",0.24,IF(E969="Bicycle",0.20,0)))</f>
        <v/>
      </c>
      <c r="J969" s="4">
        <f>IF(E969="Car/Van",IF(H969&lt;=10000,F969*0.45,IF(H969-F969&gt;=10000,F969*0.25,(10000-(H969-F969))*0.45 + (F969-(10000-(H969-F969)))*0.25))),IF(E969="Motorcycle",F969*0.24,IF(E969="Bicycle",F969*0.20,0)))</f>
        <v/>
      </c>
      <c r="K969" s="4" t="n"/>
      <c r="L969" s="4">
        <f>MAX(0,J969-K969)</f>
        <v/>
      </c>
    </row>
    <row r="970">
      <c r="A970" s="2" t="n"/>
      <c r="F970" s="3" t="n"/>
      <c r="G970" t="n">
        <v>969</v>
      </c>
      <c r="H970">
        <f>SUMIFS(F:F,E:E,"Car/Van",A:A,"&gt;="&amp;Summary!$C$4,A:A,"&lt;="&amp;Summary!$C$5,G:G,"&lt;="&amp;G970)</f>
        <v/>
      </c>
      <c r="I970">
        <f>IF(E970="Car/Van",IF(H970&lt;=10000,0.45,0.25),IF(E970="Motorcycle",0.24,IF(E970="Bicycle",0.20,0)))</f>
        <v/>
      </c>
      <c r="J970" s="4">
        <f>IF(E970="Car/Van",IF(H970&lt;=10000,F970*0.45,IF(H970-F970&gt;=10000,F970*0.25,(10000-(H970-F970))*0.45 + (F970-(10000-(H970-F970)))*0.25))),IF(E970="Motorcycle",F970*0.24,IF(E970="Bicycle",F970*0.20,0)))</f>
        <v/>
      </c>
      <c r="K970" s="4" t="n"/>
      <c r="L970" s="4">
        <f>MAX(0,J970-K970)</f>
        <v/>
      </c>
    </row>
    <row r="971">
      <c r="A971" s="2" t="n"/>
      <c r="F971" s="3" t="n"/>
      <c r="G971" t="n">
        <v>970</v>
      </c>
      <c r="H971">
        <f>SUMIFS(F:F,E:E,"Car/Van",A:A,"&gt;="&amp;Summary!$C$4,A:A,"&lt;="&amp;Summary!$C$5,G:G,"&lt;="&amp;G971)</f>
        <v/>
      </c>
      <c r="I971">
        <f>IF(E971="Car/Van",IF(H971&lt;=10000,0.45,0.25),IF(E971="Motorcycle",0.24,IF(E971="Bicycle",0.20,0)))</f>
        <v/>
      </c>
      <c r="J971" s="4">
        <f>IF(E971="Car/Van",IF(H971&lt;=10000,F971*0.45,IF(H971-F971&gt;=10000,F971*0.25,(10000-(H971-F971))*0.45 + (F971-(10000-(H971-F971)))*0.25))),IF(E971="Motorcycle",F971*0.24,IF(E971="Bicycle",F971*0.20,0)))</f>
        <v/>
      </c>
      <c r="K971" s="4" t="n"/>
      <c r="L971" s="4">
        <f>MAX(0,J971-K971)</f>
        <v/>
      </c>
    </row>
    <row r="972">
      <c r="A972" s="2" t="n"/>
      <c r="F972" s="3" t="n"/>
      <c r="G972" t="n">
        <v>971</v>
      </c>
      <c r="H972">
        <f>SUMIFS(F:F,E:E,"Car/Van",A:A,"&gt;="&amp;Summary!$C$4,A:A,"&lt;="&amp;Summary!$C$5,G:G,"&lt;="&amp;G972)</f>
        <v/>
      </c>
      <c r="I972">
        <f>IF(E972="Car/Van",IF(H972&lt;=10000,0.45,0.25),IF(E972="Motorcycle",0.24,IF(E972="Bicycle",0.20,0)))</f>
        <v/>
      </c>
      <c r="J972" s="4">
        <f>IF(E972="Car/Van",IF(H972&lt;=10000,F972*0.45,IF(H972-F972&gt;=10000,F972*0.25,(10000-(H972-F972))*0.45 + (F972-(10000-(H972-F972)))*0.25))),IF(E972="Motorcycle",F972*0.24,IF(E972="Bicycle",F972*0.20,0)))</f>
        <v/>
      </c>
      <c r="K972" s="4" t="n"/>
      <c r="L972" s="4">
        <f>MAX(0,J972-K972)</f>
        <v/>
      </c>
    </row>
    <row r="973">
      <c r="A973" s="2" t="n"/>
      <c r="F973" s="3" t="n"/>
      <c r="G973" t="n">
        <v>972</v>
      </c>
      <c r="H973">
        <f>SUMIFS(F:F,E:E,"Car/Van",A:A,"&gt;="&amp;Summary!$C$4,A:A,"&lt;="&amp;Summary!$C$5,G:G,"&lt;="&amp;G973)</f>
        <v/>
      </c>
      <c r="I973">
        <f>IF(E973="Car/Van",IF(H973&lt;=10000,0.45,0.25),IF(E973="Motorcycle",0.24,IF(E973="Bicycle",0.20,0)))</f>
        <v/>
      </c>
      <c r="J973" s="4">
        <f>IF(E973="Car/Van",IF(H973&lt;=10000,F973*0.45,IF(H973-F973&gt;=10000,F973*0.25,(10000-(H973-F973))*0.45 + (F973-(10000-(H973-F973)))*0.25))),IF(E973="Motorcycle",F973*0.24,IF(E973="Bicycle",F973*0.20,0)))</f>
        <v/>
      </c>
      <c r="K973" s="4" t="n"/>
      <c r="L973" s="4">
        <f>MAX(0,J973-K973)</f>
        <v/>
      </c>
    </row>
    <row r="974">
      <c r="A974" s="2" t="n"/>
      <c r="F974" s="3" t="n"/>
      <c r="G974" t="n">
        <v>973</v>
      </c>
      <c r="H974">
        <f>SUMIFS(F:F,E:E,"Car/Van",A:A,"&gt;="&amp;Summary!$C$4,A:A,"&lt;="&amp;Summary!$C$5,G:G,"&lt;="&amp;G974)</f>
        <v/>
      </c>
      <c r="I974">
        <f>IF(E974="Car/Van",IF(H974&lt;=10000,0.45,0.25),IF(E974="Motorcycle",0.24,IF(E974="Bicycle",0.20,0)))</f>
        <v/>
      </c>
      <c r="J974" s="4">
        <f>IF(E974="Car/Van",IF(H974&lt;=10000,F974*0.45,IF(H974-F974&gt;=10000,F974*0.25,(10000-(H974-F974))*0.45 + (F974-(10000-(H974-F974)))*0.25))),IF(E974="Motorcycle",F974*0.24,IF(E974="Bicycle",F974*0.20,0)))</f>
        <v/>
      </c>
      <c r="K974" s="4" t="n"/>
      <c r="L974" s="4">
        <f>MAX(0,J974-K974)</f>
        <v/>
      </c>
    </row>
    <row r="975">
      <c r="A975" s="2" t="n"/>
      <c r="F975" s="3" t="n"/>
      <c r="G975" t="n">
        <v>974</v>
      </c>
      <c r="H975">
        <f>SUMIFS(F:F,E:E,"Car/Van",A:A,"&gt;="&amp;Summary!$C$4,A:A,"&lt;="&amp;Summary!$C$5,G:G,"&lt;="&amp;G975)</f>
        <v/>
      </c>
      <c r="I975">
        <f>IF(E975="Car/Van",IF(H975&lt;=10000,0.45,0.25),IF(E975="Motorcycle",0.24,IF(E975="Bicycle",0.20,0)))</f>
        <v/>
      </c>
      <c r="J975" s="4">
        <f>IF(E975="Car/Van",IF(H975&lt;=10000,F975*0.45,IF(H975-F975&gt;=10000,F975*0.25,(10000-(H975-F975))*0.45 + (F975-(10000-(H975-F975)))*0.25))),IF(E975="Motorcycle",F975*0.24,IF(E975="Bicycle",F975*0.20,0)))</f>
        <v/>
      </c>
      <c r="K975" s="4" t="n"/>
      <c r="L975" s="4">
        <f>MAX(0,J975-K975)</f>
        <v/>
      </c>
    </row>
    <row r="976">
      <c r="A976" s="2" t="n"/>
      <c r="F976" s="3" t="n"/>
      <c r="G976" t="n">
        <v>975</v>
      </c>
      <c r="H976">
        <f>SUMIFS(F:F,E:E,"Car/Van",A:A,"&gt;="&amp;Summary!$C$4,A:A,"&lt;="&amp;Summary!$C$5,G:G,"&lt;="&amp;G976)</f>
        <v/>
      </c>
      <c r="I976">
        <f>IF(E976="Car/Van",IF(H976&lt;=10000,0.45,0.25),IF(E976="Motorcycle",0.24,IF(E976="Bicycle",0.20,0)))</f>
        <v/>
      </c>
      <c r="J976" s="4">
        <f>IF(E976="Car/Van",IF(H976&lt;=10000,F976*0.45,IF(H976-F976&gt;=10000,F976*0.25,(10000-(H976-F976))*0.45 + (F976-(10000-(H976-F976)))*0.25))),IF(E976="Motorcycle",F976*0.24,IF(E976="Bicycle",F976*0.20,0)))</f>
        <v/>
      </c>
      <c r="K976" s="4" t="n"/>
      <c r="L976" s="4">
        <f>MAX(0,J976-K976)</f>
        <v/>
      </c>
    </row>
    <row r="977">
      <c r="A977" s="2" t="n"/>
      <c r="F977" s="3" t="n"/>
      <c r="G977" t="n">
        <v>976</v>
      </c>
      <c r="H977">
        <f>SUMIFS(F:F,E:E,"Car/Van",A:A,"&gt;="&amp;Summary!$C$4,A:A,"&lt;="&amp;Summary!$C$5,G:G,"&lt;="&amp;G977)</f>
        <v/>
      </c>
      <c r="I977">
        <f>IF(E977="Car/Van",IF(H977&lt;=10000,0.45,0.25),IF(E977="Motorcycle",0.24,IF(E977="Bicycle",0.20,0)))</f>
        <v/>
      </c>
      <c r="J977" s="4">
        <f>IF(E977="Car/Van",IF(H977&lt;=10000,F977*0.45,IF(H977-F977&gt;=10000,F977*0.25,(10000-(H977-F977))*0.45 + (F977-(10000-(H977-F977)))*0.25))),IF(E977="Motorcycle",F977*0.24,IF(E977="Bicycle",F977*0.20,0)))</f>
        <v/>
      </c>
      <c r="K977" s="4" t="n"/>
      <c r="L977" s="4">
        <f>MAX(0,J977-K977)</f>
        <v/>
      </c>
    </row>
    <row r="978">
      <c r="A978" s="2" t="n"/>
      <c r="F978" s="3" t="n"/>
      <c r="G978" t="n">
        <v>977</v>
      </c>
      <c r="H978">
        <f>SUMIFS(F:F,E:E,"Car/Van",A:A,"&gt;="&amp;Summary!$C$4,A:A,"&lt;="&amp;Summary!$C$5,G:G,"&lt;="&amp;G978)</f>
        <v/>
      </c>
      <c r="I978">
        <f>IF(E978="Car/Van",IF(H978&lt;=10000,0.45,0.25),IF(E978="Motorcycle",0.24,IF(E978="Bicycle",0.20,0)))</f>
        <v/>
      </c>
      <c r="J978" s="4">
        <f>IF(E978="Car/Van",IF(H978&lt;=10000,F978*0.45,IF(H978-F978&gt;=10000,F978*0.25,(10000-(H978-F978))*0.45 + (F978-(10000-(H978-F978)))*0.25))),IF(E978="Motorcycle",F978*0.24,IF(E978="Bicycle",F978*0.20,0)))</f>
        <v/>
      </c>
      <c r="K978" s="4" t="n"/>
      <c r="L978" s="4">
        <f>MAX(0,J978-K978)</f>
        <v/>
      </c>
    </row>
    <row r="979">
      <c r="A979" s="2" t="n"/>
      <c r="F979" s="3" t="n"/>
      <c r="G979" t="n">
        <v>978</v>
      </c>
      <c r="H979">
        <f>SUMIFS(F:F,E:E,"Car/Van",A:A,"&gt;="&amp;Summary!$C$4,A:A,"&lt;="&amp;Summary!$C$5,G:G,"&lt;="&amp;G979)</f>
        <v/>
      </c>
      <c r="I979">
        <f>IF(E979="Car/Van",IF(H979&lt;=10000,0.45,0.25),IF(E979="Motorcycle",0.24,IF(E979="Bicycle",0.20,0)))</f>
        <v/>
      </c>
      <c r="J979" s="4">
        <f>IF(E979="Car/Van",IF(H979&lt;=10000,F979*0.45,IF(H979-F979&gt;=10000,F979*0.25,(10000-(H979-F979))*0.45 + (F979-(10000-(H979-F979)))*0.25))),IF(E979="Motorcycle",F979*0.24,IF(E979="Bicycle",F979*0.20,0)))</f>
        <v/>
      </c>
      <c r="K979" s="4" t="n"/>
      <c r="L979" s="4">
        <f>MAX(0,J979-K979)</f>
        <v/>
      </c>
    </row>
    <row r="980">
      <c r="A980" s="2" t="n"/>
      <c r="F980" s="3" t="n"/>
      <c r="G980" t="n">
        <v>979</v>
      </c>
      <c r="H980">
        <f>SUMIFS(F:F,E:E,"Car/Van",A:A,"&gt;="&amp;Summary!$C$4,A:A,"&lt;="&amp;Summary!$C$5,G:G,"&lt;="&amp;G980)</f>
        <v/>
      </c>
      <c r="I980">
        <f>IF(E980="Car/Van",IF(H980&lt;=10000,0.45,0.25),IF(E980="Motorcycle",0.24,IF(E980="Bicycle",0.20,0)))</f>
        <v/>
      </c>
      <c r="J980" s="4">
        <f>IF(E980="Car/Van",IF(H980&lt;=10000,F980*0.45,IF(H980-F980&gt;=10000,F980*0.25,(10000-(H980-F980))*0.45 + (F980-(10000-(H980-F980)))*0.25))),IF(E980="Motorcycle",F980*0.24,IF(E980="Bicycle",F980*0.20,0)))</f>
        <v/>
      </c>
      <c r="K980" s="4" t="n"/>
      <c r="L980" s="4">
        <f>MAX(0,J980-K980)</f>
        <v/>
      </c>
    </row>
    <row r="981">
      <c r="A981" s="2" t="n"/>
      <c r="F981" s="3" t="n"/>
      <c r="G981" t="n">
        <v>980</v>
      </c>
      <c r="H981">
        <f>SUMIFS(F:F,E:E,"Car/Van",A:A,"&gt;="&amp;Summary!$C$4,A:A,"&lt;="&amp;Summary!$C$5,G:G,"&lt;="&amp;G981)</f>
        <v/>
      </c>
      <c r="I981">
        <f>IF(E981="Car/Van",IF(H981&lt;=10000,0.45,0.25),IF(E981="Motorcycle",0.24,IF(E981="Bicycle",0.20,0)))</f>
        <v/>
      </c>
      <c r="J981" s="4">
        <f>IF(E981="Car/Van",IF(H981&lt;=10000,F981*0.45,IF(H981-F981&gt;=10000,F981*0.25,(10000-(H981-F981))*0.45 + (F981-(10000-(H981-F981)))*0.25))),IF(E981="Motorcycle",F981*0.24,IF(E981="Bicycle",F981*0.20,0)))</f>
        <v/>
      </c>
      <c r="K981" s="4" t="n"/>
      <c r="L981" s="4">
        <f>MAX(0,J981-K981)</f>
        <v/>
      </c>
    </row>
    <row r="982">
      <c r="A982" s="2" t="n"/>
      <c r="F982" s="3" t="n"/>
      <c r="G982" t="n">
        <v>981</v>
      </c>
      <c r="H982">
        <f>SUMIFS(F:F,E:E,"Car/Van",A:A,"&gt;="&amp;Summary!$C$4,A:A,"&lt;="&amp;Summary!$C$5,G:G,"&lt;="&amp;G982)</f>
        <v/>
      </c>
      <c r="I982">
        <f>IF(E982="Car/Van",IF(H982&lt;=10000,0.45,0.25),IF(E982="Motorcycle",0.24,IF(E982="Bicycle",0.20,0)))</f>
        <v/>
      </c>
      <c r="J982" s="4">
        <f>IF(E982="Car/Van",IF(H982&lt;=10000,F982*0.45,IF(H982-F982&gt;=10000,F982*0.25,(10000-(H982-F982))*0.45 + (F982-(10000-(H982-F982)))*0.25))),IF(E982="Motorcycle",F982*0.24,IF(E982="Bicycle",F982*0.20,0)))</f>
        <v/>
      </c>
      <c r="K982" s="4" t="n"/>
      <c r="L982" s="4">
        <f>MAX(0,J982-K982)</f>
        <v/>
      </c>
    </row>
    <row r="983">
      <c r="A983" s="2" t="n"/>
      <c r="F983" s="3" t="n"/>
      <c r="G983" t="n">
        <v>982</v>
      </c>
      <c r="H983">
        <f>SUMIFS(F:F,E:E,"Car/Van",A:A,"&gt;="&amp;Summary!$C$4,A:A,"&lt;="&amp;Summary!$C$5,G:G,"&lt;="&amp;G983)</f>
        <v/>
      </c>
      <c r="I983">
        <f>IF(E983="Car/Van",IF(H983&lt;=10000,0.45,0.25),IF(E983="Motorcycle",0.24,IF(E983="Bicycle",0.20,0)))</f>
        <v/>
      </c>
      <c r="J983" s="4">
        <f>IF(E983="Car/Van",IF(H983&lt;=10000,F983*0.45,IF(H983-F983&gt;=10000,F983*0.25,(10000-(H983-F983))*0.45 + (F983-(10000-(H983-F983)))*0.25))),IF(E983="Motorcycle",F983*0.24,IF(E983="Bicycle",F983*0.20,0)))</f>
        <v/>
      </c>
      <c r="K983" s="4" t="n"/>
      <c r="L983" s="4">
        <f>MAX(0,J983-K983)</f>
        <v/>
      </c>
    </row>
    <row r="984">
      <c r="A984" s="2" t="n"/>
      <c r="F984" s="3" t="n"/>
      <c r="G984" t="n">
        <v>983</v>
      </c>
      <c r="H984">
        <f>SUMIFS(F:F,E:E,"Car/Van",A:A,"&gt;="&amp;Summary!$C$4,A:A,"&lt;="&amp;Summary!$C$5,G:G,"&lt;="&amp;G984)</f>
        <v/>
      </c>
      <c r="I984">
        <f>IF(E984="Car/Van",IF(H984&lt;=10000,0.45,0.25),IF(E984="Motorcycle",0.24,IF(E984="Bicycle",0.20,0)))</f>
        <v/>
      </c>
      <c r="J984" s="4">
        <f>IF(E984="Car/Van",IF(H984&lt;=10000,F984*0.45,IF(H984-F984&gt;=10000,F984*0.25,(10000-(H984-F984))*0.45 + (F984-(10000-(H984-F984)))*0.25))),IF(E984="Motorcycle",F984*0.24,IF(E984="Bicycle",F984*0.20,0)))</f>
        <v/>
      </c>
      <c r="K984" s="4" t="n"/>
      <c r="L984" s="4">
        <f>MAX(0,J984-K984)</f>
        <v/>
      </c>
    </row>
    <row r="985">
      <c r="A985" s="2" t="n"/>
      <c r="F985" s="3" t="n"/>
      <c r="G985" t="n">
        <v>984</v>
      </c>
      <c r="H985">
        <f>SUMIFS(F:F,E:E,"Car/Van",A:A,"&gt;="&amp;Summary!$C$4,A:A,"&lt;="&amp;Summary!$C$5,G:G,"&lt;="&amp;G985)</f>
        <v/>
      </c>
      <c r="I985">
        <f>IF(E985="Car/Van",IF(H985&lt;=10000,0.45,0.25),IF(E985="Motorcycle",0.24,IF(E985="Bicycle",0.20,0)))</f>
        <v/>
      </c>
      <c r="J985" s="4">
        <f>IF(E985="Car/Van",IF(H985&lt;=10000,F985*0.45,IF(H985-F985&gt;=10000,F985*0.25,(10000-(H985-F985))*0.45 + (F985-(10000-(H985-F985)))*0.25))),IF(E985="Motorcycle",F985*0.24,IF(E985="Bicycle",F985*0.20,0)))</f>
        <v/>
      </c>
      <c r="K985" s="4" t="n"/>
      <c r="L985" s="4">
        <f>MAX(0,J985-K985)</f>
        <v/>
      </c>
    </row>
    <row r="986">
      <c r="A986" s="2" t="n"/>
      <c r="F986" s="3" t="n"/>
      <c r="G986" t="n">
        <v>985</v>
      </c>
      <c r="H986">
        <f>SUMIFS(F:F,E:E,"Car/Van",A:A,"&gt;="&amp;Summary!$C$4,A:A,"&lt;="&amp;Summary!$C$5,G:G,"&lt;="&amp;G986)</f>
        <v/>
      </c>
      <c r="I986">
        <f>IF(E986="Car/Van",IF(H986&lt;=10000,0.45,0.25),IF(E986="Motorcycle",0.24,IF(E986="Bicycle",0.20,0)))</f>
        <v/>
      </c>
      <c r="J986" s="4">
        <f>IF(E986="Car/Van",IF(H986&lt;=10000,F986*0.45,IF(H986-F986&gt;=10000,F986*0.25,(10000-(H986-F986))*0.45 + (F986-(10000-(H986-F986)))*0.25))),IF(E986="Motorcycle",F986*0.24,IF(E986="Bicycle",F986*0.20,0)))</f>
        <v/>
      </c>
      <c r="K986" s="4" t="n"/>
      <c r="L986" s="4">
        <f>MAX(0,J986-K986)</f>
        <v/>
      </c>
    </row>
    <row r="987">
      <c r="A987" s="2" t="n"/>
      <c r="F987" s="3" t="n"/>
      <c r="G987" t="n">
        <v>986</v>
      </c>
      <c r="H987">
        <f>SUMIFS(F:F,E:E,"Car/Van",A:A,"&gt;="&amp;Summary!$C$4,A:A,"&lt;="&amp;Summary!$C$5,G:G,"&lt;="&amp;G987)</f>
        <v/>
      </c>
      <c r="I987">
        <f>IF(E987="Car/Van",IF(H987&lt;=10000,0.45,0.25),IF(E987="Motorcycle",0.24,IF(E987="Bicycle",0.20,0)))</f>
        <v/>
      </c>
      <c r="J987" s="4">
        <f>IF(E987="Car/Van",IF(H987&lt;=10000,F987*0.45,IF(H987-F987&gt;=10000,F987*0.25,(10000-(H987-F987))*0.45 + (F987-(10000-(H987-F987)))*0.25))),IF(E987="Motorcycle",F987*0.24,IF(E987="Bicycle",F987*0.20,0)))</f>
        <v/>
      </c>
      <c r="K987" s="4" t="n"/>
      <c r="L987" s="4">
        <f>MAX(0,J987-K987)</f>
        <v/>
      </c>
    </row>
    <row r="988">
      <c r="A988" s="2" t="n"/>
      <c r="F988" s="3" t="n"/>
      <c r="G988" t="n">
        <v>987</v>
      </c>
      <c r="H988">
        <f>SUMIFS(F:F,E:E,"Car/Van",A:A,"&gt;="&amp;Summary!$C$4,A:A,"&lt;="&amp;Summary!$C$5,G:G,"&lt;="&amp;G988)</f>
        <v/>
      </c>
      <c r="I988">
        <f>IF(E988="Car/Van",IF(H988&lt;=10000,0.45,0.25),IF(E988="Motorcycle",0.24,IF(E988="Bicycle",0.20,0)))</f>
        <v/>
      </c>
      <c r="J988" s="4">
        <f>IF(E988="Car/Van",IF(H988&lt;=10000,F988*0.45,IF(H988-F988&gt;=10000,F988*0.25,(10000-(H988-F988))*0.45 + (F988-(10000-(H988-F988)))*0.25))),IF(E988="Motorcycle",F988*0.24,IF(E988="Bicycle",F988*0.20,0)))</f>
        <v/>
      </c>
      <c r="K988" s="4" t="n"/>
      <c r="L988" s="4">
        <f>MAX(0,J988-K988)</f>
        <v/>
      </c>
    </row>
    <row r="989">
      <c r="A989" s="2" t="n"/>
      <c r="F989" s="3" t="n"/>
      <c r="G989" t="n">
        <v>988</v>
      </c>
      <c r="H989">
        <f>SUMIFS(F:F,E:E,"Car/Van",A:A,"&gt;="&amp;Summary!$C$4,A:A,"&lt;="&amp;Summary!$C$5,G:G,"&lt;="&amp;G989)</f>
        <v/>
      </c>
      <c r="I989">
        <f>IF(E989="Car/Van",IF(H989&lt;=10000,0.45,0.25),IF(E989="Motorcycle",0.24,IF(E989="Bicycle",0.20,0)))</f>
        <v/>
      </c>
      <c r="J989" s="4">
        <f>IF(E989="Car/Van",IF(H989&lt;=10000,F989*0.45,IF(H989-F989&gt;=10000,F989*0.25,(10000-(H989-F989))*0.45 + (F989-(10000-(H989-F989)))*0.25))),IF(E989="Motorcycle",F989*0.24,IF(E989="Bicycle",F989*0.20,0)))</f>
        <v/>
      </c>
      <c r="K989" s="4" t="n"/>
      <c r="L989" s="4">
        <f>MAX(0,J989-K989)</f>
        <v/>
      </c>
    </row>
    <row r="990">
      <c r="A990" s="2" t="n"/>
      <c r="F990" s="3" t="n"/>
      <c r="G990" t="n">
        <v>989</v>
      </c>
      <c r="H990">
        <f>SUMIFS(F:F,E:E,"Car/Van",A:A,"&gt;="&amp;Summary!$C$4,A:A,"&lt;="&amp;Summary!$C$5,G:G,"&lt;="&amp;G990)</f>
        <v/>
      </c>
      <c r="I990">
        <f>IF(E990="Car/Van",IF(H990&lt;=10000,0.45,0.25),IF(E990="Motorcycle",0.24,IF(E990="Bicycle",0.20,0)))</f>
        <v/>
      </c>
      <c r="J990" s="4">
        <f>IF(E990="Car/Van",IF(H990&lt;=10000,F990*0.45,IF(H990-F990&gt;=10000,F990*0.25,(10000-(H990-F990))*0.45 + (F990-(10000-(H990-F990)))*0.25))),IF(E990="Motorcycle",F990*0.24,IF(E990="Bicycle",F990*0.20,0)))</f>
        <v/>
      </c>
      <c r="K990" s="4" t="n"/>
      <c r="L990" s="4">
        <f>MAX(0,J990-K990)</f>
        <v/>
      </c>
    </row>
    <row r="991">
      <c r="A991" s="2" t="n"/>
      <c r="F991" s="3" t="n"/>
      <c r="G991" t="n">
        <v>990</v>
      </c>
      <c r="H991">
        <f>SUMIFS(F:F,E:E,"Car/Van",A:A,"&gt;="&amp;Summary!$C$4,A:A,"&lt;="&amp;Summary!$C$5,G:G,"&lt;="&amp;G991)</f>
        <v/>
      </c>
      <c r="I991">
        <f>IF(E991="Car/Van",IF(H991&lt;=10000,0.45,0.25),IF(E991="Motorcycle",0.24,IF(E991="Bicycle",0.20,0)))</f>
        <v/>
      </c>
      <c r="J991" s="4">
        <f>IF(E991="Car/Van",IF(H991&lt;=10000,F991*0.45,IF(H991-F991&gt;=10000,F991*0.25,(10000-(H991-F991))*0.45 + (F991-(10000-(H991-F991)))*0.25))),IF(E991="Motorcycle",F991*0.24,IF(E991="Bicycle",F991*0.20,0)))</f>
        <v/>
      </c>
      <c r="K991" s="4" t="n"/>
      <c r="L991" s="4">
        <f>MAX(0,J991-K991)</f>
        <v/>
      </c>
    </row>
    <row r="992">
      <c r="A992" s="2" t="n"/>
      <c r="F992" s="3" t="n"/>
      <c r="G992" t="n">
        <v>991</v>
      </c>
      <c r="H992">
        <f>SUMIFS(F:F,E:E,"Car/Van",A:A,"&gt;="&amp;Summary!$C$4,A:A,"&lt;="&amp;Summary!$C$5,G:G,"&lt;="&amp;G992)</f>
        <v/>
      </c>
      <c r="I992">
        <f>IF(E992="Car/Van",IF(H992&lt;=10000,0.45,0.25),IF(E992="Motorcycle",0.24,IF(E992="Bicycle",0.20,0)))</f>
        <v/>
      </c>
      <c r="J992" s="4">
        <f>IF(E992="Car/Van",IF(H992&lt;=10000,F992*0.45,IF(H992-F992&gt;=10000,F992*0.25,(10000-(H992-F992))*0.45 + (F992-(10000-(H992-F992)))*0.25))),IF(E992="Motorcycle",F992*0.24,IF(E992="Bicycle",F992*0.20,0)))</f>
        <v/>
      </c>
      <c r="K992" s="4" t="n"/>
      <c r="L992" s="4">
        <f>MAX(0,J992-K992)</f>
        <v/>
      </c>
    </row>
    <row r="993">
      <c r="A993" s="2" t="n"/>
      <c r="F993" s="3" t="n"/>
      <c r="G993" t="n">
        <v>992</v>
      </c>
      <c r="H993">
        <f>SUMIFS(F:F,E:E,"Car/Van",A:A,"&gt;="&amp;Summary!$C$4,A:A,"&lt;="&amp;Summary!$C$5,G:G,"&lt;="&amp;G993)</f>
        <v/>
      </c>
      <c r="I993">
        <f>IF(E993="Car/Van",IF(H993&lt;=10000,0.45,0.25),IF(E993="Motorcycle",0.24,IF(E993="Bicycle",0.20,0)))</f>
        <v/>
      </c>
      <c r="J993" s="4">
        <f>IF(E993="Car/Van",IF(H993&lt;=10000,F993*0.45,IF(H993-F993&gt;=10000,F993*0.25,(10000-(H993-F993))*0.45 + (F993-(10000-(H993-F993)))*0.25))),IF(E993="Motorcycle",F993*0.24,IF(E993="Bicycle",F993*0.20,0)))</f>
        <v/>
      </c>
      <c r="K993" s="4" t="n"/>
      <c r="L993" s="4">
        <f>MAX(0,J993-K993)</f>
        <v/>
      </c>
    </row>
    <row r="994">
      <c r="A994" s="2" t="n"/>
      <c r="F994" s="3" t="n"/>
      <c r="G994" t="n">
        <v>993</v>
      </c>
      <c r="H994">
        <f>SUMIFS(F:F,E:E,"Car/Van",A:A,"&gt;="&amp;Summary!$C$4,A:A,"&lt;="&amp;Summary!$C$5,G:G,"&lt;="&amp;G994)</f>
        <v/>
      </c>
      <c r="I994">
        <f>IF(E994="Car/Van",IF(H994&lt;=10000,0.45,0.25),IF(E994="Motorcycle",0.24,IF(E994="Bicycle",0.20,0)))</f>
        <v/>
      </c>
      <c r="J994" s="4">
        <f>IF(E994="Car/Van",IF(H994&lt;=10000,F994*0.45,IF(H994-F994&gt;=10000,F994*0.25,(10000-(H994-F994))*0.45 + (F994-(10000-(H994-F994)))*0.25))),IF(E994="Motorcycle",F994*0.24,IF(E994="Bicycle",F994*0.20,0)))</f>
        <v/>
      </c>
      <c r="K994" s="4" t="n"/>
      <c r="L994" s="4">
        <f>MAX(0,J994-K994)</f>
        <v/>
      </c>
    </row>
    <row r="995">
      <c r="A995" s="2" t="n"/>
      <c r="F995" s="3" t="n"/>
      <c r="G995" t="n">
        <v>994</v>
      </c>
      <c r="H995">
        <f>SUMIFS(F:F,E:E,"Car/Van",A:A,"&gt;="&amp;Summary!$C$4,A:A,"&lt;="&amp;Summary!$C$5,G:G,"&lt;="&amp;G995)</f>
        <v/>
      </c>
      <c r="I995">
        <f>IF(E995="Car/Van",IF(H995&lt;=10000,0.45,0.25),IF(E995="Motorcycle",0.24,IF(E995="Bicycle",0.20,0)))</f>
        <v/>
      </c>
      <c r="J995" s="4">
        <f>IF(E995="Car/Van",IF(H995&lt;=10000,F995*0.45,IF(H995-F995&gt;=10000,F995*0.25,(10000-(H995-F995))*0.45 + (F995-(10000-(H995-F995)))*0.25))),IF(E995="Motorcycle",F995*0.24,IF(E995="Bicycle",F995*0.20,0)))</f>
        <v/>
      </c>
      <c r="K995" s="4" t="n"/>
      <c r="L995" s="4">
        <f>MAX(0,J995-K995)</f>
        <v/>
      </c>
    </row>
    <row r="996">
      <c r="A996" s="2" t="n"/>
      <c r="F996" s="3" t="n"/>
      <c r="G996" t="n">
        <v>995</v>
      </c>
      <c r="H996">
        <f>SUMIFS(F:F,E:E,"Car/Van",A:A,"&gt;="&amp;Summary!$C$4,A:A,"&lt;="&amp;Summary!$C$5,G:G,"&lt;="&amp;G996)</f>
        <v/>
      </c>
      <c r="I996">
        <f>IF(E996="Car/Van",IF(H996&lt;=10000,0.45,0.25),IF(E996="Motorcycle",0.24,IF(E996="Bicycle",0.20,0)))</f>
        <v/>
      </c>
      <c r="J996" s="4">
        <f>IF(E996="Car/Van",IF(H996&lt;=10000,F996*0.45,IF(H996-F996&gt;=10000,F996*0.25,(10000-(H996-F996))*0.45 + (F996-(10000-(H996-F996)))*0.25))),IF(E996="Motorcycle",F996*0.24,IF(E996="Bicycle",F996*0.20,0)))</f>
        <v/>
      </c>
      <c r="K996" s="4" t="n"/>
      <c r="L996" s="4">
        <f>MAX(0,J996-K996)</f>
        <v/>
      </c>
    </row>
    <row r="997">
      <c r="A997" s="2" t="n"/>
      <c r="F997" s="3" t="n"/>
      <c r="G997" t="n">
        <v>996</v>
      </c>
      <c r="H997">
        <f>SUMIFS(F:F,E:E,"Car/Van",A:A,"&gt;="&amp;Summary!$C$4,A:A,"&lt;="&amp;Summary!$C$5,G:G,"&lt;="&amp;G997)</f>
        <v/>
      </c>
      <c r="I997">
        <f>IF(E997="Car/Van",IF(H997&lt;=10000,0.45,0.25),IF(E997="Motorcycle",0.24,IF(E997="Bicycle",0.20,0)))</f>
        <v/>
      </c>
      <c r="J997" s="4">
        <f>IF(E997="Car/Van",IF(H997&lt;=10000,F997*0.45,IF(H997-F997&gt;=10000,F997*0.25,(10000-(H997-F997))*0.45 + (F997-(10000-(H997-F997)))*0.25))),IF(E997="Motorcycle",F997*0.24,IF(E997="Bicycle",F997*0.20,0)))</f>
        <v/>
      </c>
      <c r="K997" s="4" t="n"/>
      <c r="L997" s="4">
        <f>MAX(0,J997-K997)</f>
        <v/>
      </c>
    </row>
    <row r="998">
      <c r="A998" s="2" t="n"/>
      <c r="F998" s="3" t="n"/>
      <c r="G998" t="n">
        <v>997</v>
      </c>
      <c r="H998">
        <f>SUMIFS(F:F,E:E,"Car/Van",A:A,"&gt;="&amp;Summary!$C$4,A:A,"&lt;="&amp;Summary!$C$5,G:G,"&lt;="&amp;G998)</f>
        <v/>
      </c>
      <c r="I998">
        <f>IF(E998="Car/Van",IF(H998&lt;=10000,0.45,0.25),IF(E998="Motorcycle",0.24,IF(E998="Bicycle",0.20,0)))</f>
        <v/>
      </c>
      <c r="J998" s="4">
        <f>IF(E998="Car/Van",IF(H998&lt;=10000,F998*0.45,IF(H998-F998&gt;=10000,F998*0.25,(10000-(H998-F998))*0.45 + (F998-(10000-(H998-F998)))*0.25))),IF(E998="Motorcycle",F998*0.24,IF(E998="Bicycle",F998*0.20,0)))</f>
        <v/>
      </c>
      <c r="K998" s="4" t="n"/>
      <c r="L998" s="4">
        <f>MAX(0,J998-K998)</f>
        <v/>
      </c>
    </row>
    <row r="999">
      <c r="A999" s="2" t="n"/>
      <c r="F999" s="3" t="n"/>
      <c r="G999" t="n">
        <v>998</v>
      </c>
      <c r="H999">
        <f>SUMIFS(F:F,E:E,"Car/Van",A:A,"&gt;="&amp;Summary!$C$4,A:A,"&lt;="&amp;Summary!$C$5,G:G,"&lt;="&amp;G999)</f>
        <v/>
      </c>
      <c r="I999">
        <f>IF(E999="Car/Van",IF(H999&lt;=10000,0.45,0.25),IF(E999="Motorcycle",0.24,IF(E999="Bicycle",0.20,0)))</f>
        <v/>
      </c>
      <c r="J999" s="4">
        <f>IF(E999="Car/Van",IF(H999&lt;=10000,F999*0.45,IF(H999-F999&gt;=10000,F999*0.25,(10000-(H999-F999))*0.45 + (F999-(10000-(H999-F999)))*0.25))),IF(E999="Motorcycle",F999*0.24,IF(E999="Bicycle",F999*0.20,0)))</f>
        <v/>
      </c>
      <c r="K999" s="4" t="n"/>
      <c r="L999" s="4">
        <f>MAX(0,J999-K999)</f>
        <v/>
      </c>
    </row>
    <row r="1000">
      <c r="A1000" s="2" t="n"/>
      <c r="F1000" s="3" t="n"/>
      <c r="G1000" t="n">
        <v>999</v>
      </c>
      <c r="H1000">
        <f>SUMIFS(F:F,E:E,"Car/Van",A:A,"&gt;="&amp;Summary!$C$4,A:A,"&lt;="&amp;Summary!$C$5,G:G,"&lt;="&amp;G1000)</f>
        <v/>
      </c>
      <c r="I1000">
        <f>IF(E1000="Car/Van",IF(H1000&lt;=10000,0.45,0.25),IF(E1000="Motorcycle",0.24,IF(E1000="Bicycle",0.20,0)))</f>
        <v/>
      </c>
      <c r="J1000" s="4">
        <f>IF(E1000="Car/Van",IF(H1000&lt;=10000,F1000*0.45,IF(H1000-F1000&gt;=10000,F1000*0.25,(10000-(H1000-F1000))*0.45 + (F1000-(10000-(H1000-F1000)))*0.25))),IF(E1000="Motorcycle",F1000*0.24,IF(E1000="Bicycle",F1000*0.20,0)))</f>
        <v/>
      </c>
      <c r="K1000" s="4" t="n"/>
      <c r="L1000" s="4">
        <f>MAX(0,J1000-K1000)</f>
        <v/>
      </c>
    </row>
    <row r="1001">
      <c r="A1001" s="2" t="n"/>
      <c r="F1001" s="3" t="n"/>
      <c r="G1001" t="n">
        <v>1000</v>
      </c>
      <c r="H1001">
        <f>SUMIFS(F:F,E:E,"Car/Van",A:A,"&gt;="&amp;Summary!$C$4,A:A,"&lt;="&amp;Summary!$C$5,G:G,"&lt;="&amp;G1001)</f>
        <v/>
      </c>
      <c r="I1001">
        <f>IF(E1001="Car/Van",IF(H1001&lt;=10000,0.45,0.25),IF(E1001="Motorcycle",0.24,IF(E1001="Bicycle",0.20,0)))</f>
        <v/>
      </c>
      <c r="J1001" s="4">
        <f>IF(E1001="Car/Van",IF(H1001&lt;=10000,F1001*0.45,IF(H1001-F1001&gt;=10000,F1001*0.25,(10000-(H1001-F1001))*0.45 + (F1001-(10000-(H1001-F1001)))*0.25))),IF(E1001="Motorcycle",F1001*0.24,IF(E1001="Bicycle",F1001*0.20,0)))</f>
        <v/>
      </c>
      <c r="K1001" s="4" t="n"/>
      <c r="L1001" s="4">
        <f>MAX(0,J1001-K1001)</f>
        <v/>
      </c>
    </row>
  </sheetData>
  <dataValidations count="1">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 E502 E503 E504 E505 E506 E507 E508 E509 E510 E511 E512 E513 E514 E515 E516 E517 E518 E519 E520 E521 E522 E523 E524 E525 E526 E527 E528 E529 E530 E531 E532 E533 E534 E535 E536 E537 E538 E539 E540 E541 E542 E543 E544 E545 E546 E547 E548 E549 E550 E551 E552 E553 E554 E555 E556 E557 E558 E559 E560 E561 E562 E563 E564 E565 E566 E567 E568 E569 E570 E571 E572 E573 E574 E575 E576 E577 E578 E579 E580 E581 E582 E583 E584 E585 E586 E587 E588 E589 E590 E591 E592 E593 E594 E595 E596 E597 E598 E599 E600 E601 E602 E603 E604 E605 E606 E607 E608 E609 E610 E611 E612 E613 E614 E615 E616 E617 E618 E619 E620 E621 E622 E623 E624 E625 E626 E627 E628 E629 E630 E631 E632 E633 E634 E635 E636 E637 E638 E639 E640 E641 E642 E643 E644 E645 E646 E647 E648 E649 E650 E651 E652 E653 E654 E655 E656 E657 E658 E659 E660 E661 E662 E663 E664 E665 E666 E667 E668 E669 E670 E671 E672 E673 E674 E675 E676 E677 E678 E679 E680 E681 E682 E683 E684 E685 E686 E687 E688 E689 E690 E691 E692 E693 E694 E695 E696 E697 E698 E699 E700 E701 E702 E703 E704 E705 E706 E707 E708 E709 E710 E711 E712 E713 E714 E715 E716 E717 E718 E719 E720 E721 E722 E723 E724 E725 E726 E727 E728 E729 E730 E731 E732 E733 E734 E735 E736 E737 E738 E739 E740 E741 E742 E743 E744 E745 E746 E747 E748 E749 E750 E751 E752 E753 E754 E755 E756 E757 E758 E759 E760 E761 E762 E763 E764 E765 E766 E767 E768 E769 E770 E771 E772 E773 E774 E775 E776 E777 E778 E779 E780 E781 E782 E783 E784 E785 E786 E787 E788 E789 E790 E791 E792 E793 E794 E795 E796 E797 E798 E799 E800 E801 E802 E803 E804 E805 E806 E807 E808 E809 E810 E811 E812 E813 E814 E815 E816 E817 E818 E819 E820 E821 E822 E823 E824 E825 E826 E827 E828 E829 E830 E831 E832 E833 E834 E835 E836 E837 E838 E839 E840 E841 E842 E843 E844 E845 E846 E847 E848 E849 E850 E851 E852 E853 E854 E855 E856 E857 E858 E859 E860 E861 E862 E863 E864 E865 E866 E867 E868 E869 E870 E871 E872 E873 E874 E875 E876 E877 E878 E879 E880 E881 E882 E883 E884 E885 E886 E887 E888 E889 E890 E891 E892 E893 E894 E895 E896 E897 E898 E899 E900 E901 E902 E903 E904 E905 E906 E907 E908 E909 E910 E911 E912 E913 E914 E915 E916 E917 E918 E919 E920 E921 E922 E923 E924 E925 E926 E927 E928 E929 E930 E931 E932 E933 E934 E935 E936 E937 E938 E939 E940 E941 E942 E943 E944 E945 E946 E947 E948 E949 E950 E951 E952 E953 E954 E955 E956 E957 E958 E959 E960 E961 E962 E963 E964 E965 E966 E967 E968 E969 E970 E971 E972 E973 E974 E975 E976 E977 E978 E979 E980 E981 E982 E983 E984 E985 E986 E987 E988 E989 E990 E991 E992 E993 E994 E995 E996 E997 E998 E999 E1000 E1001" showErrorMessage="1" showInputMessage="1" allowBlank="1" type="list">
      <formula1>Lists!$A$2:$A$4</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B2:C16"/>
  <sheetViews>
    <sheetView workbookViewId="0">
      <selection activeCell="A1" sqref="A1"/>
    </sheetView>
  </sheetViews>
  <sheetFormatPr baseColWidth="8" defaultRowHeight="15"/>
  <cols>
    <col width="32" customWidth="1" min="2" max="2"/>
    <col width="18" customWidth="1" min="3" max="3"/>
    <col width="18" customWidth="1" min="4" max="4"/>
    <col width="18" customWidth="1" min="5" max="5"/>
    <col width="18" customWidth="1" min="6" max="6"/>
    <col width="18" customWidth="1" min="7" max="7"/>
    <col width="18" customWidth="1" min="8" max="8"/>
  </cols>
  <sheetData>
    <row r="2">
      <c r="B2" s="5" t="inlineStr">
        <is>
          <t>Mileage Log — HMRC AMAP</t>
        </is>
      </c>
    </row>
    <row r="4">
      <c r="B4" s="6" t="inlineStr">
        <is>
          <t>Tax Year Start (dd/mm/yyyy)</t>
        </is>
      </c>
      <c r="C4" s="2" t="inlineStr">
        <is>
          <t>06/04/2025</t>
        </is>
      </c>
    </row>
    <row r="5">
      <c r="B5" s="6" t="inlineStr">
        <is>
          <t>Tax Year End</t>
        </is>
      </c>
      <c r="C5" s="2">
        <f>DATE(YEAR(C4)+1,4,5)</f>
        <v/>
      </c>
    </row>
    <row r="7">
      <c r="B7" s="7" t="inlineStr">
        <is>
          <t>KPIs (within tax year)</t>
        </is>
      </c>
    </row>
    <row r="8">
      <c r="B8" s="6" t="inlineStr">
        <is>
          <t>Miles — Car/Van</t>
        </is>
      </c>
      <c r="C8">
        <f>SUMIFS(Trips!F:F,Trips!E:E,"Car/Van",Trips!A:A,"&gt;="&amp;C4,Trips!A:A,"&lt;="&amp;C5)</f>
        <v/>
      </c>
    </row>
    <row r="9">
      <c r="B9" s="6" t="inlineStr">
        <is>
          <t>Miles — Motorcycle</t>
        </is>
      </c>
      <c r="C9">
        <f>SUMIFS(Trips!F:F,Trips!E:E,"Motorcycle",Trips!A:A,"&gt;="&amp;C4,Trips!A:A,"&lt;="&amp;C5)</f>
        <v/>
      </c>
    </row>
    <row r="10">
      <c r="B10" s="6" t="inlineStr">
        <is>
          <t>Miles — Bicycle</t>
        </is>
      </c>
      <c r="C10">
        <f>SUMIFS(Trips!F:F,Trips!E:E,"Bicycle",Trips!A:A,"&gt;="&amp;C4,Trips!A:A,"&lt;="&amp;C5)</f>
        <v/>
      </c>
    </row>
    <row r="11">
      <c r="B11" s="6" t="inlineStr">
        <is>
          <t>AMAP total (£)</t>
        </is>
      </c>
      <c r="C11" s="4">
        <f>SUMIFS(Trips!J:J,Trips!A:A,"&gt;="&amp;C4,Trips!A:A,"&lt;="&amp;C5)</f>
        <v/>
      </c>
    </row>
    <row r="12">
      <c r="B12" s="6" t="inlineStr">
        <is>
          <t>Allowance received (£)</t>
        </is>
      </c>
      <c r="C12" s="4">
        <f>SUMIFS(Trips!K:K,Trips!A:A,"&gt;="&amp;C4,Trips!A:A,"&lt;="&amp;C5)</f>
        <v/>
      </c>
    </row>
    <row r="13">
      <c r="B13" s="6" t="inlineStr">
        <is>
          <t>Claimable total (£)</t>
        </is>
      </c>
      <c r="C13" s="4">
        <f>SUMIFS(Trips!L:L,Trips!A:A,"&gt;="&amp;C4,Trips!A:A,"&lt;="&amp;C5)</f>
        <v/>
      </c>
    </row>
    <row r="15">
      <c r="B15" t="inlineStr">
        <is>
          <t>Note: AMAP rates applied — Car/Van 45p then 25p after 10,000 miles; Motorcycle 24p; Bicycle 20p.</t>
        </is>
      </c>
    </row>
    <row r="16">
      <c r="B16" t="inlineStr">
        <is>
          <t>For P87 claims, Claimable = AMAP amount minus any mileage allowance received from your employer.</t>
        </is>
      </c>
    </row>
  </sheetData>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B2:H16"/>
  <sheetViews>
    <sheetView workbookViewId="0">
      <selection activeCell="A1" sqref="A1"/>
    </sheetView>
  </sheetViews>
  <sheetFormatPr baseColWidth="8" defaultRowHeight="15"/>
  <cols>
    <col width="14" customWidth="1" min="2" max="2"/>
    <col width="16" customWidth="1" min="3" max="3"/>
    <col width="16" customWidth="1" min="4" max="4"/>
    <col width="16" customWidth="1" min="5" max="5"/>
    <col width="16" customWidth="1" min="6" max="6"/>
    <col width="16" customWidth="1" min="7" max="7"/>
    <col width="16" customWidth="1" min="8" max="8"/>
  </cols>
  <sheetData>
    <row r="2">
      <c r="B2" s="7" t="inlineStr">
        <is>
          <t>Monthly Totals (within selected tax year)</t>
        </is>
      </c>
    </row>
    <row r="4">
      <c r="B4" s="8" t="inlineStr">
        <is>
          <t>Month</t>
        </is>
      </c>
      <c r="C4" s="8" t="inlineStr">
        <is>
          <t>Miles Car/Van</t>
        </is>
      </c>
      <c r="D4" s="8" t="inlineStr">
        <is>
          <t>Miles Motorc.</t>
        </is>
      </c>
      <c r="E4" s="8" t="inlineStr">
        <is>
          <t>Miles Bicycle</t>
        </is>
      </c>
      <c r="F4" s="8" t="inlineStr">
        <is>
          <t>AMAP (£)</t>
        </is>
      </c>
      <c r="G4" s="8" t="inlineStr">
        <is>
          <t>Allowance (£)</t>
        </is>
      </c>
      <c r="H4" s="8" t="inlineStr">
        <is>
          <t>Claimable (£)</t>
        </is>
      </c>
    </row>
    <row r="5">
      <c r="B5">
        <f>TEXT(EDATE(Summary!$C$4,0),"mmm-yy")</f>
        <v/>
      </c>
      <c r="C5">
        <f>SUMIFS(Trips!F:F,Trips!E:E,"Car/Van",Trips!A:A,"&gt;="&amp;EDATE(Summary!$C$4,0),Trips!A:A,"&lt;"&amp;EDATE(Summary!$C$4,1))</f>
        <v/>
      </c>
      <c r="D5">
        <f>SUMIFS(Trips!F:F,Trips!E:E,"Motorcycle",Trips!A:A,"&gt;="&amp;EDATE(Summary!$C$4,0),Trips!A:A,"&lt;"&amp;EDATE(Summary!$C$4,1))</f>
        <v/>
      </c>
      <c r="E5">
        <f>SUMIFS(Trips!F:F,Trips!E:E,"Bicycle",Trips!A:A,"&gt;="&amp;EDATE(Summary!$C$4,0),Trips!A:A,"&lt;"&amp;EDATE(Summary!$C$4,1))</f>
        <v/>
      </c>
      <c r="F5" s="4">
        <f>SUMIFS(Trips!J:J,Trips!A:A,"&gt;="&amp;EDATE(Summary!$C$4,0),Trips!A:A,"&lt;"&amp;EDATE(Summary!$C$4,1))</f>
        <v/>
      </c>
      <c r="G5" s="4">
        <f>SUMIFS(Trips!K:K,Trips!A:A,"&gt;="&amp;EDATE(Summary!$C$4,0),Trips!A:A,"&lt;"&amp;EDATE(Summary!$C$4,1))</f>
        <v/>
      </c>
      <c r="H5" s="4">
        <f>SUMIFS(Trips!L:L,Trips!A:A,"&gt;="&amp;EDATE(Summary!$C$4,0),Trips!A:A,"&lt;"&amp;EDATE(Summary!$C$4,1))</f>
        <v/>
      </c>
    </row>
    <row r="6">
      <c r="B6">
        <f>TEXT(EDATE(Summary!$C$4,1),"mmm-yy")</f>
        <v/>
      </c>
      <c r="C6">
        <f>SUMIFS(Trips!F:F,Trips!E:E,"Car/Van",Trips!A:A,"&gt;="&amp;EDATE(Summary!$C$4,1),Trips!A:A,"&lt;"&amp;EDATE(Summary!$C$4,2))</f>
        <v/>
      </c>
      <c r="D6">
        <f>SUMIFS(Trips!F:F,Trips!E:E,"Motorcycle",Trips!A:A,"&gt;="&amp;EDATE(Summary!$C$4,1),Trips!A:A,"&lt;"&amp;EDATE(Summary!$C$4,2))</f>
        <v/>
      </c>
      <c r="E6">
        <f>SUMIFS(Trips!F:F,Trips!E:E,"Bicycle",Trips!A:A,"&gt;="&amp;EDATE(Summary!$C$4,1),Trips!A:A,"&lt;"&amp;EDATE(Summary!$C$4,2))</f>
        <v/>
      </c>
      <c r="F6" s="4">
        <f>SUMIFS(Trips!J:J,Trips!A:A,"&gt;="&amp;EDATE(Summary!$C$4,1),Trips!A:A,"&lt;"&amp;EDATE(Summary!$C$4,2))</f>
        <v/>
      </c>
      <c r="G6" s="4">
        <f>SUMIFS(Trips!K:K,Trips!A:A,"&gt;="&amp;EDATE(Summary!$C$4,1),Trips!A:A,"&lt;"&amp;EDATE(Summary!$C$4,2))</f>
        <v/>
      </c>
      <c r="H6" s="4">
        <f>SUMIFS(Trips!L:L,Trips!A:A,"&gt;="&amp;EDATE(Summary!$C$4,1),Trips!A:A,"&lt;"&amp;EDATE(Summary!$C$4,2))</f>
        <v/>
      </c>
    </row>
    <row r="7">
      <c r="B7">
        <f>TEXT(EDATE(Summary!$C$4,2),"mmm-yy")</f>
        <v/>
      </c>
      <c r="C7">
        <f>SUMIFS(Trips!F:F,Trips!E:E,"Car/Van",Trips!A:A,"&gt;="&amp;EDATE(Summary!$C$4,2),Trips!A:A,"&lt;"&amp;EDATE(Summary!$C$4,3))</f>
        <v/>
      </c>
      <c r="D7">
        <f>SUMIFS(Trips!F:F,Trips!E:E,"Motorcycle",Trips!A:A,"&gt;="&amp;EDATE(Summary!$C$4,2),Trips!A:A,"&lt;"&amp;EDATE(Summary!$C$4,3))</f>
        <v/>
      </c>
      <c r="E7">
        <f>SUMIFS(Trips!F:F,Trips!E:E,"Bicycle",Trips!A:A,"&gt;="&amp;EDATE(Summary!$C$4,2),Trips!A:A,"&lt;"&amp;EDATE(Summary!$C$4,3))</f>
        <v/>
      </c>
      <c r="F7" s="4">
        <f>SUMIFS(Trips!J:J,Trips!A:A,"&gt;="&amp;EDATE(Summary!$C$4,2),Trips!A:A,"&lt;"&amp;EDATE(Summary!$C$4,3))</f>
        <v/>
      </c>
      <c r="G7" s="4">
        <f>SUMIFS(Trips!K:K,Trips!A:A,"&gt;="&amp;EDATE(Summary!$C$4,2),Trips!A:A,"&lt;"&amp;EDATE(Summary!$C$4,3))</f>
        <v/>
      </c>
      <c r="H7" s="4">
        <f>SUMIFS(Trips!L:L,Trips!A:A,"&gt;="&amp;EDATE(Summary!$C$4,2),Trips!A:A,"&lt;"&amp;EDATE(Summary!$C$4,3))</f>
        <v/>
      </c>
    </row>
    <row r="8">
      <c r="B8">
        <f>TEXT(EDATE(Summary!$C$4,3),"mmm-yy")</f>
        <v/>
      </c>
      <c r="C8">
        <f>SUMIFS(Trips!F:F,Trips!E:E,"Car/Van",Trips!A:A,"&gt;="&amp;EDATE(Summary!$C$4,3),Trips!A:A,"&lt;"&amp;EDATE(Summary!$C$4,4))</f>
        <v/>
      </c>
      <c r="D8">
        <f>SUMIFS(Trips!F:F,Trips!E:E,"Motorcycle",Trips!A:A,"&gt;="&amp;EDATE(Summary!$C$4,3),Trips!A:A,"&lt;"&amp;EDATE(Summary!$C$4,4))</f>
        <v/>
      </c>
      <c r="E8">
        <f>SUMIFS(Trips!F:F,Trips!E:E,"Bicycle",Trips!A:A,"&gt;="&amp;EDATE(Summary!$C$4,3),Trips!A:A,"&lt;"&amp;EDATE(Summary!$C$4,4))</f>
        <v/>
      </c>
      <c r="F8" s="4">
        <f>SUMIFS(Trips!J:J,Trips!A:A,"&gt;="&amp;EDATE(Summary!$C$4,3),Trips!A:A,"&lt;"&amp;EDATE(Summary!$C$4,4))</f>
        <v/>
      </c>
      <c r="G8" s="4">
        <f>SUMIFS(Trips!K:K,Trips!A:A,"&gt;="&amp;EDATE(Summary!$C$4,3),Trips!A:A,"&lt;"&amp;EDATE(Summary!$C$4,4))</f>
        <v/>
      </c>
      <c r="H8" s="4">
        <f>SUMIFS(Trips!L:L,Trips!A:A,"&gt;="&amp;EDATE(Summary!$C$4,3),Trips!A:A,"&lt;"&amp;EDATE(Summary!$C$4,4))</f>
        <v/>
      </c>
    </row>
    <row r="9">
      <c r="B9">
        <f>TEXT(EDATE(Summary!$C$4,4),"mmm-yy")</f>
        <v/>
      </c>
      <c r="C9">
        <f>SUMIFS(Trips!F:F,Trips!E:E,"Car/Van",Trips!A:A,"&gt;="&amp;EDATE(Summary!$C$4,4),Trips!A:A,"&lt;"&amp;EDATE(Summary!$C$4,5))</f>
        <v/>
      </c>
      <c r="D9">
        <f>SUMIFS(Trips!F:F,Trips!E:E,"Motorcycle",Trips!A:A,"&gt;="&amp;EDATE(Summary!$C$4,4),Trips!A:A,"&lt;"&amp;EDATE(Summary!$C$4,5))</f>
        <v/>
      </c>
      <c r="E9">
        <f>SUMIFS(Trips!F:F,Trips!E:E,"Bicycle",Trips!A:A,"&gt;="&amp;EDATE(Summary!$C$4,4),Trips!A:A,"&lt;"&amp;EDATE(Summary!$C$4,5))</f>
        <v/>
      </c>
      <c r="F9" s="4">
        <f>SUMIFS(Trips!J:J,Trips!A:A,"&gt;="&amp;EDATE(Summary!$C$4,4),Trips!A:A,"&lt;"&amp;EDATE(Summary!$C$4,5))</f>
        <v/>
      </c>
      <c r="G9" s="4">
        <f>SUMIFS(Trips!K:K,Trips!A:A,"&gt;="&amp;EDATE(Summary!$C$4,4),Trips!A:A,"&lt;"&amp;EDATE(Summary!$C$4,5))</f>
        <v/>
      </c>
      <c r="H9" s="4">
        <f>SUMIFS(Trips!L:L,Trips!A:A,"&gt;="&amp;EDATE(Summary!$C$4,4),Trips!A:A,"&lt;"&amp;EDATE(Summary!$C$4,5))</f>
        <v/>
      </c>
    </row>
    <row r="10">
      <c r="B10">
        <f>TEXT(EDATE(Summary!$C$4,5),"mmm-yy")</f>
        <v/>
      </c>
      <c r="C10">
        <f>SUMIFS(Trips!F:F,Trips!E:E,"Car/Van",Trips!A:A,"&gt;="&amp;EDATE(Summary!$C$4,5),Trips!A:A,"&lt;"&amp;EDATE(Summary!$C$4,6))</f>
        <v/>
      </c>
      <c r="D10">
        <f>SUMIFS(Trips!F:F,Trips!E:E,"Motorcycle",Trips!A:A,"&gt;="&amp;EDATE(Summary!$C$4,5),Trips!A:A,"&lt;"&amp;EDATE(Summary!$C$4,6))</f>
        <v/>
      </c>
      <c r="E10">
        <f>SUMIFS(Trips!F:F,Trips!E:E,"Bicycle",Trips!A:A,"&gt;="&amp;EDATE(Summary!$C$4,5),Trips!A:A,"&lt;"&amp;EDATE(Summary!$C$4,6))</f>
        <v/>
      </c>
      <c r="F10" s="4">
        <f>SUMIFS(Trips!J:J,Trips!A:A,"&gt;="&amp;EDATE(Summary!$C$4,5),Trips!A:A,"&lt;"&amp;EDATE(Summary!$C$4,6))</f>
        <v/>
      </c>
      <c r="G10" s="4">
        <f>SUMIFS(Trips!K:K,Trips!A:A,"&gt;="&amp;EDATE(Summary!$C$4,5),Trips!A:A,"&lt;"&amp;EDATE(Summary!$C$4,6))</f>
        <v/>
      </c>
      <c r="H10" s="4">
        <f>SUMIFS(Trips!L:L,Trips!A:A,"&gt;="&amp;EDATE(Summary!$C$4,5),Trips!A:A,"&lt;"&amp;EDATE(Summary!$C$4,6))</f>
        <v/>
      </c>
    </row>
    <row r="11">
      <c r="B11">
        <f>TEXT(EDATE(Summary!$C$4,6),"mmm-yy")</f>
        <v/>
      </c>
      <c r="C11">
        <f>SUMIFS(Trips!F:F,Trips!E:E,"Car/Van",Trips!A:A,"&gt;="&amp;EDATE(Summary!$C$4,6),Trips!A:A,"&lt;"&amp;EDATE(Summary!$C$4,7))</f>
        <v/>
      </c>
      <c r="D11">
        <f>SUMIFS(Trips!F:F,Trips!E:E,"Motorcycle",Trips!A:A,"&gt;="&amp;EDATE(Summary!$C$4,6),Trips!A:A,"&lt;"&amp;EDATE(Summary!$C$4,7))</f>
        <v/>
      </c>
      <c r="E11">
        <f>SUMIFS(Trips!F:F,Trips!E:E,"Bicycle",Trips!A:A,"&gt;="&amp;EDATE(Summary!$C$4,6),Trips!A:A,"&lt;"&amp;EDATE(Summary!$C$4,7))</f>
        <v/>
      </c>
      <c r="F11" s="4">
        <f>SUMIFS(Trips!J:J,Trips!A:A,"&gt;="&amp;EDATE(Summary!$C$4,6),Trips!A:A,"&lt;"&amp;EDATE(Summary!$C$4,7))</f>
        <v/>
      </c>
      <c r="G11" s="4">
        <f>SUMIFS(Trips!K:K,Trips!A:A,"&gt;="&amp;EDATE(Summary!$C$4,6),Trips!A:A,"&lt;"&amp;EDATE(Summary!$C$4,7))</f>
        <v/>
      </c>
      <c r="H11" s="4">
        <f>SUMIFS(Trips!L:L,Trips!A:A,"&gt;="&amp;EDATE(Summary!$C$4,6),Trips!A:A,"&lt;"&amp;EDATE(Summary!$C$4,7))</f>
        <v/>
      </c>
    </row>
    <row r="12">
      <c r="B12">
        <f>TEXT(EDATE(Summary!$C$4,7),"mmm-yy")</f>
        <v/>
      </c>
      <c r="C12">
        <f>SUMIFS(Trips!F:F,Trips!E:E,"Car/Van",Trips!A:A,"&gt;="&amp;EDATE(Summary!$C$4,7),Trips!A:A,"&lt;"&amp;EDATE(Summary!$C$4,8))</f>
        <v/>
      </c>
      <c r="D12">
        <f>SUMIFS(Trips!F:F,Trips!E:E,"Motorcycle",Trips!A:A,"&gt;="&amp;EDATE(Summary!$C$4,7),Trips!A:A,"&lt;"&amp;EDATE(Summary!$C$4,8))</f>
        <v/>
      </c>
      <c r="E12">
        <f>SUMIFS(Trips!F:F,Trips!E:E,"Bicycle",Trips!A:A,"&gt;="&amp;EDATE(Summary!$C$4,7),Trips!A:A,"&lt;"&amp;EDATE(Summary!$C$4,8))</f>
        <v/>
      </c>
      <c r="F12" s="4">
        <f>SUMIFS(Trips!J:J,Trips!A:A,"&gt;="&amp;EDATE(Summary!$C$4,7),Trips!A:A,"&lt;"&amp;EDATE(Summary!$C$4,8))</f>
        <v/>
      </c>
      <c r="G12" s="4">
        <f>SUMIFS(Trips!K:K,Trips!A:A,"&gt;="&amp;EDATE(Summary!$C$4,7),Trips!A:A,"&lt;"&amp;EDATE(Summary!$C$4,8))</f>
        <v/>
      </c>
      <c r="H12" s="4">
        <f>SUMIFS(Trips!L:L,Trips!A:A,"&gt;="&amp;EDATE(Summary!$C$4,7),Trips!A:A,"&lt;"&amp;EDATE(Summary!$C$4,8))</f>
        <v/>
      </c>
    </row>
    <row r="13">
      <c r="B13">
        <f>TEXT(EDATE(Summary!$C$4,8),"mmm-yy")</f>
        <v/>
      </c>
      <c r="C13">
        <f>SUMIFS(Trips!F:F,Trips!E:E,"Car/Van",Trips!A:A,"&gt;="&amp;EDATE(Summary!$C$4,8),Trips!A:A,"&lt;"&amp;EDATE(Summary!$C$4,9))</f>
        <v/>
      </c>
      <c r="D13">
        <f>SUMIFS(Trips!F:F,Trips!E:E,"Motorcycle",Trips!A:A,"&gt;="&amp;EDATE(Summary!$C$4,8),Trips!A:A,"&lt;"&amp;EDATE(Summary!$C$4,9))</f>
        <v/>
      </c>
      <c r="E13">
        <f>SUMIFS(Trips!F:F,Trips!E:E,"Bicycle",Trips!A:A,"&gt;="&amp;EDATE(Summary!$C$4,8),Trips!A:A,"&lt;"&amp;EDATE(Summary!$C$4,9))</f>
        <v/>
      </c>
      <c r="F13" s="4">
        <f>SUMIFS(Trips!J:J,Trips!A:A,"&gt;="&amp;EDATE(Summary!$C$4,8),Trips!A:A,"&lt;"&amp;EDATE(Summary!$C$4,9))</f>
        <v/>
      </c>
      <c r="G13" s="4">
        <f>SUMIFS(Trips!K:K,Trips!A:A,"&gt;="&amp;EDATE(Summary!$C$4,8),Trips!A:A,"&lt;"&amp;EDATE(Summary!$C$4,9))</f>
        <v/>
      </c>
      <c r="H13" s="4">
        <f>SUMIFS(Trips!L:L,Trips!A:A,"&gt;="&amp;EDATE(Summary!$C$4,8),Trips!A:A,"&lt;"&amp;EDATE(Summary!$C$4,9))</f>
        <v/>
      </c>
    </row>
    <row r="14">
      <c r="B14">
        <f>TEXT(EDATE(Summary!$C$4,9),"mmm-yy")</f>
        <v/>
      </c>
      <c r="C14">
        <f>SUMIFS(Trips!F:F,Trips!E:E,"Car/Van",Trips!A:A,"&gt;="&amp;EDATE(Summary!$C$4,9),Trips!A:A,"&lt;"&amp;EDATE(Summary!$C$4,10))</f>
        <v/>
      </c>
      <c r="D14">
        <f>SUMIFS(Trips!F:F,Trips!E:E,"Motorcycle",Trips!A:A,"&gt;="&amp;EDATE(Summary!$C$4,9),Trips!A:A,"&lt;"&amp;EDATE(Summary!$C$4,10))</f>
        <v/>
      </c>
      <c r="E14">
        <f>SUMIFS(Trips!F:F,Trips!E:E,"Bicycle",Trips!A:A,"&gt;="&amp;EDATE(Summary!$C$4,9),Trips!A:A,"&lt;"&amp;EDATE(Summary!$C$4,10))</f>
        <v/>
      </c>
      <c r="F14" s="4">
        <f>SUMIFS(Trips!J:J,Trips!A:A,"&gt;="&amp;EDATE(Summary!$C$4,9),Trips!A:A,"&lt;"&amp;EDATE(Summary!$C$4,10))</f>
        <v/>
      </c>
      <c r="G14" s="4">
        <f>SUMIFS(Trips!K:K,Trips!A:A,"&gt;="&amp;EDATE(Summary!$C$4,9),Trips!A:A,"&lt;"&amp;EDATE(Summary!$C$4,10))</f>
        <v/>
      </c>
      <c r="H14" s="4">
        <f>SUMIFS(Trips!L:L,Trips!A:A,"&gt;="&amp;EDATE(Summary!$C$4,9),Trips!A:A,"&lt;"&amp;EDATE(Summary!$C$4,10))</f>
        <v/>
      </c>
    </row>
    <row r="15">
      <c r="B15">
        <f>TEXT(EDATE(Summary!$C$4,10),"mmm-yy")</f>
        <v/>
      </c>
      <c r="C15">
        <f>SUMIFS(Trips!F:F,Trips!E:E,"Car/Van",Trips!A:A,"&gt;="&amp;EDATE(Summary!$C$4,10),Trips!A:A,"&lt;"&amp;EDATE(Summary!$C$4,11))</f>
        <v/>
      </c>
      <c r="D15">
        <f>SUMIFS(Trips!F:F,Trips!E:E,"Motorcycle",Trips!A:A,"&gt;="&amp;EDATE(Summary!$C$4,10),Trips!A:A,"&lt;"&amp;EDATE(Summary!$C$4,11))</f>
        <v/>
      </c>
      <c r="E15">
        <f>SUMIFS(Trips!F:F,Trips!E:E,"Bicycle",Trips!A:A,"&gt;="&amp;EDATE(Summary!$C$4,10),Trips!A:A,"&lt;"&amp;EDATE(Summary!$C$4,11))</f>
        <v/>
      </c>
      <c r="F15" s="4">
        <f>SUMIFS(Trips!J:J,Trips!A:A,"&gt;="&amp;EDATE(Summary!$C$4,10),Trips!A:A,"&lt;"&amp;EDATE(Summary!$C$4,11))</f>
        <v/>
      </c>
      <c r="G15" s="4">
        <f>SUMIFS(Trips!K:K,Trips!A:A,"&gt;="&amp;EDATE(Summary!$C$4,10),Trips!A:A,"&lt;"&amp;EDATE(Summary!$C$4,11))</f>
        <v/>
      </c>
      <c r="H15" s="4">
        <f>SUMIFS(Trips!L:L,Trips!A:A,"&gt;="&amp;EDATE(Summary!$C$4,10),Trips!A:A,"&lt;"&amp;EDATE(Summary!$C$4,11))</f>
        <v/>
      </c>
    </row>
    <row r="16">
      <c r="B16">
        <f>TEXT(EDATE(Summary!$C$4,11),"mmm-yy")</f>
        <v/>
      </c>
      <c r="C16">
        <f>SUMIFS(Trips!F:F,Trips!E:E,"Car/Van",Trips!A:A,"&gt;="&amp;EDATE(Summary!$C$4,11),Trips!A:A,"&lt;"&amp;EDATE(Summary!$C$4,12))</f>
        <v/>
      </c>
      <c r="D16">
        <f>SUMIFS(Trips!F:F,Trips!E:E,"Motorcycle",Trips!A:A,"&gt;="&amp;EDATE(Summary!$C$4,11),Trips!A:A,"&lt;"&amp;EDATE(Summary!$C$4,12))</f>
        <v/>
      </c>
      <c r="E16">
        <f>SUMIFS(Trips!F:F,Trips!E:E,"Bicycle",Trips!A:A,"&gt;="&amp;EDATE(Summary!$C$4,11),Trips!A:A,"&lt;"&amp;EDATE(Summary!$C$4,12))</f>
        <v/>
      </c>
      <c r="F16" s="4">
        <f>SUMIFS(Trips!J:J,Trips!A:A,"&gt;="&amp;EDATE(Summary!$C$4,11),Trips!A:A,"&lt;"&amp;EDATE(Summary!$C$4,12))</f>
        <v/>
      </c>
      <c r="G16" s="4">
        <f>SUMIFS(Trips!K:K,Trips!A:A,"&gt;="&amp;EDATE(Summary!$C$4,11),Trips!A:A,"&lt;"&amp;EDATE(Summary!$C$4,12))</f>
        <v/>
      </c>
      <c r="H16" s="4">
        <f>SUMIFS(Trips!L:L,Trips!A:A,"&gt;="&amp;EDATE(Summary!$C$4,11),Trips!A:A,"&lt;"&amp;EDATE(Summary!$C$4,12))</f>
        <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2025-11-09T01:52:04Z</dcterms:created>
  <dcterms:modified xmlns:dcterms="http://purl.org/dc/terms/" xmlns:xsi="http://www.w3.org/2001/XMLSchema-instance" xsi:type="dcterms:W3CDTF">2025-11-09T01:52:04Z</dcterms:modified>
</cp:coreProperties>
</file>